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8"/>
  <workbookPr/>
  <mc:AlternateContent xmlns:mc="http://schemas.openxmlformats.org/markup-compatibility/2006">
    <mc:Choice Requires="x15">
      <x15ac:absPath xmlns:x15ac="http://schemas.microsoft.com/office/spreadsheetml/2010/11/ac" url="C:\Users\aross15\Downloads\"/>
    </mc:Choice>
  </mc:AlternateContent>
  <xr:revisionPtr revIDLastSave="0" documentId="13_ncr:1_{442A545B-8273-47D0-A6E1-BBEB21376C2E}" xr6:coauthVersionLast="36" xr6:coauthVersionMax="36" xr10:uidLastSave="{00000000-0000-0000-0000-000000000000}"/>
  <bookViews>
    <workbookView xWindow="0" yWindow="0" windowWidth="23040" windowHeight="9060" tabRatio="644" xr2:uid="{00000000-000D-0000-FFFF-FFFF00000000}"/>
  </bookViews>
  <sheets>
    <sheet name="housing" sheetId="1" r:id="rId1"/>
    <sheet name="mosquito" sheetId="2" r:id="rId2"/>
    <sheet name="investment" sheetId="3" r:id="rId3"/>
    <sheet name="FourPeople" sheetId="4" r:id="rId4"/>
    <sheet name="scheduling1" sheetId="5" r:id="rId5"/>
    <sheet name="scheduling2" sheetId="6" r:id="rId6"/>
    <sheet name="mosquito2" sheetId="21" r:id="rId7"/>
    <sheet name="blankgraphs" sheetId="8" r:id="rId8"/>
    <sheet name="FundamentalTheorem" sheetId="9" r:id="rId9"/>
    <sheet name="housing_2" sheetId="10" r:id="rId10"/>
    <sheet name="housing_3" sheetId="17" r:id="rId11"/>
    <sheet name="mosquito_2" sheetId="12" r:id="rId12"/>
    <sheet name="collegediet" sheetId="13" r:id="rId13"/>
    <sheet name="housing_4" sheetId="18" r:id="rId14"/>
    <sheet name="Summary" sheetId="15" r:id="rId15"/>
    <sheet name="Ignore_pricing" sheetId="7" r:id="rId16"/>
    <sheet name="sumproduct_notes" sheetId="19" r:id="rId17"/>
    <sheet name="Solver_AddIn" sheetId="20" r:id="rId18"/>
    <sheet name="VariousDiagrams" sheetId="22" r:id="rId19"/>
  </sheets>
  <definedNames>
    <definedName name="solver_adj" localSheetId="0" hidden="1">housing!$D$17:$E$17</definedName>
    <definedName name="solver_adj" localSheetId="9" hidden="1">housing_2!$D$18:$E$18</definedName>
    <definedName name="solver_adj" localSheetId="10" hidden="1">housing_3!$D$18:$E$18</definedName>
    <definedName name="solver_adj" localSheetId="13" hidden="1">housing_4!$D$18:$E$18</definedName>
    <definedName name="solver_adj" localSheetId="6" hidden="1">mosquito2!$D$11:$E$11</definedName>
    <definedName name="solver_cvg" localSheetId="0" hidden="1">0.0001</definedName>
    <definedName name="solver_cvg" localSheetId="9" hidden="1">0.0001</definedName>
    <definedName name="solver_cvg" localSheetId="10" hidden="1">0.0001</definedName>
    <definedName name="solver_cvg" localSheetId="13" hidden="1">0.0001</definedName>
    <definedName name="solver_cvg" localSheetId="1" hidden="1">0.0001</definedName>
    <definedName name="solver_cvg" localSheetId="6" hidden="1">0.0001</definedName>
    <definedName name="solver_drv" localSheetId="0" hidden="1">1</definedName>
    <definedName name="solver_drv" localSheetId="9" hidden="1">1</definedName>
    <definedName name="solver_drv" localSheetId="10" hidden="1">1</definedName>
    <definedName name="solver_drv" localSheetId="13" hidden="1">1</definedName>
    <definedName name="solver_drv" localSheetId="1" hidden="1">1</definedName>
    <definedName name="solver_drv" localSheetId="6" hidden="1">1</definedName>
    <definedName name="solver_eng" localSheetId="0" hidden="1">2</definedName>
    <definedName name="solver_eng" localSheetId="9" hidden="1">2</definedName>
    <definedName name="solver_eng" localSheetId="10" hidden="1">2</definedName>
    <definedName name="solver_eng" localSheetId="13" hidden="1">2</definedName>
    <definedName name="solver_eng" localSheetId="1" hidden="1">2</definedName>
    <definedName name="solver_eng" localSheetId="6" hidden="1">2</definedName>
    <definedName name="solver_eng" localSheetId="17" hidden="1">1</definedName>
    <definedName name="solver_est" localSheetId="0" hidden="1">1</definedName>
    <definedName name="solver_est" localSheetId="9" hidden="1">1</definedName>
    <definedName name="solver_est" localSheetId="10" hidden="1">1</definedName>
    <definedName name="solver_est" localSheetId="13" hidden="1">1</definedName>
    <definedName name="solver_est" localSheetId="1" hidden="1">1</definedName>
    <definedName name="solver_est" localSheetId="6" hidden="1">1</definedName>
    <definedName name="solver_itr" localSheetId="0" hidden="1">2147483647</definedName>
    <definedName name="solver_itr" localSheetId="9" hidden="1">2147483647</definedName>
    <definedName name="solver_itr" localSheetId="10" hidden="1">2147483647</definedName>
    <definedName name="solver_itr" localSheetId="13" hidden="1">2147483647</definedName>
    <definedName name="solver_itr" localSheetId="1" hidden="1">2147483647</definedName>
    <definedName name="solver_itr" localSheetId="6" hidden="1">2147483647</definedName>
    <definedName name="solver_lhs1" localSheetId="0" hidden="1">housing!$F$28:$F$30</definedName>
    <definedName name="solver_lhs1" localSheetId="9" hidden="1">housing_2!$F$29:$F$31</definedName>
    <definedName name="solver_lhs1" localSheetId="10" hidden="1">housing_3!$F$29:$F$31</definedName>
    <definedName name="solver_lhs1" localSheetId="13" hidden="1">housing_4!$F$29:$F$31</definedName>
    <definedName name="solver_lhs1" localSheetId="1" hidden="1">mosquito!$F$17:$F$19</definedName>
    <definedName name="solver_lhs1" localSheetId="6" hidden="1">mosquito2!$F$17:$F$19</definedName>
    <definedName name="solver_mip" localSheetId="0" hidden="1">2147483647</definedName>
    <definedName name="solver_mip" localSheetId="9" hidden="1">2147483647</definedName>
    <definedName name="solver_mip" localSheetId="10" hidden="1">2147483647</definedName>
    <definedName name="solver_mip" localSheetId="13" hidden="1">2147483647</definedName>
    <definedName name="solver_mip" localSheetId="1" hidden="1">2147483647</definedName>
    <definedName name="solver_mip" localSheetId="6" hidden="1">2147483647</definedName>
    <definedName name="solver_mni" localSheetId="0" hidden="1">30</definedName>
    <definedName name="solver_mni" localSheetId="9" hidden="1">30</definedName>
    <definedName name="solver_mni" localSheetId="10" hidden="1">30</definedName>
    <definedName name="solver_mni" localSheetId="13" hidden="1">30</definedName>
    <definedName name="solver_mni" localSheetId="1" hidden="1">30</definedName>
    <definedName name="solver_mni" localSheetId="6" hidden="1">30</definedName>
    <definedName name="solver_mrt" localSheetId="0" hidden="1">0.075</definedName>
    <definedName name="solver_mrt" localSheetId="9" hidden="1">0.075</definedName>
    <definedName name="solver_mrt" localSheetId="10" hidden="1">0.075</definedName>
    <definedName name="solver_mrt" localSheetId="13" hidden="1">0.075</definedName>
    <definedName name="solver_mrt" localSheetId="1" hidden="1">0.075</definedName>
    <definedName name="solver_mrt" localSheetId="6" hidden="1">0.075</definedName>
    <definedName name="solver_msl" localSheetId="0" hidden="1">2</definedName>
    <definedName name="solver_msl" localSheetId="9" hidden="1">2</definedName>
    <definedName name="solver_msl" localSheetId="10" hidden="1">2</definedName>
    <definedName name="solver_msl" localSheetId="13" hidden="1">2</definedName>
    <definedName name="solver_msl" localSheetId="1" hidden="1">2</definedName>
    <definedName name="solver_msl" localSheetId="6" hidden="1">2</definedName>
    <definedName name="solver_neg" localSheetId="0" hidden="1">1</definedName>
    <definedName name="solver_neg" localSheetId="9" hidden="1">1</definedName>
    <definedName name="solver_neg" localSheetId="10" hidden="1">1</definedName>
    <definedName name="solver_neg" localSheetId="13" hidden="1">1</definedName>
    <definedName name="solver_neg" localSheetId="1" hidden="1">1</definedName>
    <definedName name="solver_neg" localSheetId="6" hidden="1">1</definedName>
    <definedName name="solver_neg" localSheetId="17" hidden="1">1</definedName>
    <definedName name="solver_nod" localSheetId="0" hidden="1">2147483647</definedName>
    <definedName name="solver_nod" localSheetId="9" hidden="1">2147483647</definedName>
    <definedName name="solver_nod" localSheetId="10" hidden="1">2147483647</definedName>
    <definedName name="solver_nod" localSheetId="13" hidden="1">2147483647</definedName>
    <definedName name="solver_nod" localSheetId="1" hidden="1">2147483647</definedName>
    <definedName name="solver_nod" localSheetId="6" hidden="1">2147483647</definedName>
    <definedName name="solver_num" localSheetId="0" hidden="1">1</definedName>
    <definedName name="solver_num" localSheetId="9" hidden="1">1</definedName>
    <definedName name="solver_num" localSheetId="10" hidden="1">1</definedName>
    <definedName name="solver_num" localSheetId="13" hidden="1">1</definedName>
    <definedName name="solver_num" localSheetId="1" hidden="1">0</definedName>
    <definedName name="solver_num" localSheetId="6" hidden="1">1</definedName>
    <definedName name="solver_num" localSheetId="17" hidden="1">0</definedName>
    <definedName name="solver_nwt" localSheetId="0" hidden="1">1</definedName>
    <definedName name="solver_nwt" localSheetId="9" hidden="1">1</definedName>
    <definedName name="solver_nwt" localSheetId="10" hidden="1">1</definedName>
    <definedName name="solver_nwt" localSheetId="13" hidden="1">1</definedName>
    <definedName name="solver_nwt" localSheetId="1" hidden="1">1</definedName>
    <definedName name="solver_nwt" localSheetId="6" hidden="1">1</definedName>
    <definedName name="solver_opt" localSheetId="0" hidden="1">housing!$F$25</definedName>
    <definedName name="solver_opt" localSheetId="9" hidden="1">housing_2!$F$26</definedName>
    <definedName name="solver_opt" localSheetId="10" hidden="1">housing_3!$F$26</definedName>
    <definedName name="solver_opt" localSheetId="13" hidden="1">housing_4!$F$26</definedName>
    <definedName name="solver_opt" localSheetId="6" hidden="1">mosquito2!$F$14</definedName>
    <definedName name="solver_opt" localSheetId="17" hidden="1">Solver_AddIn!$A$12</definedName>
    <definedName name="solver_pre" localSheetId="0" hidden="1">0.000001</definedName>
    <definedName name="solver_pre" localSheetId="9" hidden="1">0.000001</definedName>
    <definedName name="solver_pre" localSheetId="10" hidden="1">0.000001</definedName>
    <definedName name="solver_pre" localSheetId="13" hidden="1">0.000001</definedName>
    <definedName name="solver_pre" localSheetId="1" hidden="1">0.000001</definedName>
    <definedName name="solver_pre" localSheetId="6" hidden="1">0.000001</definedName>
    <definedName name="solver_rbv" localSheetId="0" hidden="1">1</definedName>
    <definedName name="solver_rbv" localSheetId="9" hidden="1">1</definedName>
    <definedName name="solver_rbv" localSheetId="10" hidden="1">1</definedName>
    <definedName name="solver_rbv" localSheetId="13" hidden="1">1</definedName>
    <definedName name="solver_rbv" localSheetId="1" hidden="1">1</definedName>
    <definedName name="solver_rbv" localSheetId="6" hidden="1">1</definedName>
    <definedName name="solver_rel1" localSheetId="0" hidden="1">1</definedName>
    <definedName name="solver_rel1" localSheetId="9" hidden="1">1</definedName>
    <definedName name="solver_rel1" localSheetId="10" hidden="1">1</definedName>
    <definedName name="solver_rel1" localSheetId="13" hidden="1">1</definedName>
    <definedName name="solver_rel1" localSheetId="1" hidden="1">1</definedName>
    <definedName name="solver_rel1" localSheetId="6" hidden="1">1</definedName>
    <definedName name="solver_rhs1" localSheetId="0" hidden="1">housing!$H$28:$H$30</definedName>
    <definedName name="solver_rhs1" localSheetId="9" hidden="1">housing_2!$H$29:$H$31</definedName>
    <definedName name="solver_rhs1" localSheetId="10" hidden="1">housing_3!$H$29:$H$31</definedName>
    <definedName name="solver_rhs1" localSheetId="13" hidden="1">housing_4!$H$29:$H$31</definedName>
    <definedName name="solver_rhs1" localSheetId="1" hidden="1">mosquito!$H$17:$H$19</definedName>
    <definedName name="solver_rhs1" localSheetId="6" hidden="1">mosquito2!$H$17:$H$19</definedName>
    <definedName name="solver_rlx" localSheetId="0" hidden="1">2</definedName>
    <definedName name="solver_rlx" localSheetId="9" hidden="1">2</definedName>
    <definedName name="solver_rlx" localSheetId="10" hidden="1">2</definedName>
    <definedName name="solver_rlx" localSheetId="13" hidden="1">2</definedName>
    <definedName name="solver_rlx" localSheetId="1" hidden="1">2</definedName>
    <definedName name="solver_rlx" localSheetId="6" hidden="1">2</definedName>
    <definedName name="solver_rsd" localSheetId="0" hidden="1">0</definedName>
    <definedName name="solver_rsd" localSheetId="9" hidden="1">0</definedName>
    <definedName name="solver_rsd" localSheetId="10" hidden="1">0</definedName>
    <definedName name="solver_rsd" localSheetId="13" hidden="1">0</definedName>
    <definedName name="solver_rsd" localSheetId="1" hidden="1">0</definedName>
    <definedName name="solver_rsd" localSheetId="6" hidden="1">0</definedName>
    <definedName name="solver_scl" localSheetId="0" hidden="1">1</definedName>
    <definedName name="solver_scl" localSheetId="9" hidden="1">1</definedName>
    <definedName name="solver_scl" localSheetId="10" hidden="1">1</definedName>
    <definedName name="solver_scl" localSheetId="13" hidden="1">1</definedName>
    <definedName name="solver_scl" localSheetId="1" hidden="1">1</definedName>
    <definedName name="solver_scl" localSheetId="6" hidden="1">1</definedName>
    <definedName name="solver_sho" localSheetId="0" hidden="1">2</definedName>
    <definedName name="solver_sho" localSheetId="9" hidden="1">2</definedName>
    <definedName name="solver_sho" localSheetId="10" hidden="1">2</definedName>
    <definedName name="solver_sho" localSheetId="13" hidden="1">2</definedName>
    <definedName name="solver_sho" localSheetId="1" hidden="1">2</definedName>
    <definedName name="solver_sho" localSheetId="6" hidden="1">2</definedName>
    <definedName name="solver_ssz" localSheetId="0" hidden="1">100</definedName>
    <definedName name="solver_ssz" localSheetId="9" hidden="1">100</definedName>
    <definedName name="solver_ssz" localSheetId="10" hidden="1">100</definedName>
    <definedName name="solver_ssz" localSheetId="13" hidden="1">100</definedName>
    <definedName name="solver_ssz" localSheetId="1" hidden="1">100</definedName>
    <definedName name="solver_ssz" localSheetId="6" hidden="1">100</definedName>
    <definedName name="solver_tim" localSheetId="0" hidden="1">2147483647</definedName>
    <definedName name="solver_tim" localSheetId="9" hidden="1">2147483647</definedName>
    <definedName name="solver_tim" localSheetId="10" hidden="1">2147483647</definedName>
    <definedName name="solver_tim" localSheetId="13" hidden="1">2147483647</definedName>
    <definedName name="solver_tim" localSheetId="1" hidden="1">2147483647</definedName>
    <definedName name="solver_tim" localSheetId="6" hidden="1">2147483647</definedName>
    <definedName name="solver_tol" localSheetId="0" hidden="1">0.01</definedName>
    <definedName name="solver_tol" localSheetId="9" hidden="1">0.01</definedName>
    <definedName name="solver_tol" localSheetId="10" hidden="1">0.01</definedName>
    <definedName name="solver_tol" localSheetId="13" hidden="1">0.01</definedName>
    <definedName name="solver_tol" localSheetId="1" hidden="1">0.01</definedName>
    <definedName name="solver_tol" localSheetId="6" hidden="1">0.01</definedName>
    <definedName name="solver_typ" localSheetId="0" hidden="1">1</definedName>
    <definedName name="solver_typ" localSheetId="9" hidden="1">2</definedName>
    <definedName name="solver_typ" localSheetId="10" hidden="1">1</definedName>
    <definedName name="solver_typ" localSheetId="13" hidden="1">1</definedName>
    <definedName name="solver_typ" localSheetId="1" hidden="1">2</definedName>
    <definedName name="solver_typ" localSheetId="6" hidden="1">1</definedName>
    <definedName name="solver_typ" localSheetId="17" hidden="1">1</definedName>
    <definedName name="solver_val" localSheetId="0" hidden="1">0</definedName>
    <definedName name="solver_val" localSheetId="9" hidden="1">0</definedName>
    <definedName name="solver_val" localSheetId="10" hidden="1">0</definedName>
    <definedName name="solver_val" localSheetId="13" hidden="1">0</definedName>
    <definedName name="solver_val" localSheetId="1" hidden="1">0</definedName>
    <definedName name="solver_val" localSheetId="6" hidden="1">0</definedName>
    <definedName name="solver_val" localSheetId="17" hidden="1">0</definedName>
    <definedName name="solver_ver" localSheetId="0" hidden="1">3</definedName>
    <definedName name="solver_ver" localSheetId="9" hidden="1">3</definedName>
    <definedName name="solver_ver" localSheetId="10" hidden="1">3</definedName>
    <definedName name="solver_ver" localSheetId="13" hidden="1">3</definedName>
    <definedName name="solver_ver" localSheetId="1" hidden="1">3</definedName>
    <definedName name="solver_ver" localSheetId="6" hidden="1">3</definedName>
    <definedName name="solver_ver" localSheetId="17" hidden="1">3</definedName>
  </definedNames>
  <calcPr calcId="191029"/>
</workbook>
</file>

<file path=xl/calcChain.xml><?xml version="1.0" encoding="utf-8"?>
<calcChain xmlns="http://schemas.openxmlformats.org/spreadsheetml/2006/main">
  <c r="F19" i="21" l="1"/>
  <c r="F18" i="21"/>
  <c r="F17" i="21"/>
  <c r="F14" i="21"/>
  <c r="F29" i="1" l="1"/>
  <c r="F30" i="1"/>
  <c r="F28" i="1"/>
  <c r="G35" i="19"/>
  <c r="F32" i="19"/>
  <c r="F31" i="17" l="1"/>
  <c r="F26" i="17"/>
  <c r="F30" i="17"/>
  <c r="F29" i="17"/>
  <c r="F31" i="18"/>
  <c r="F30" i="18"/>
  <c r="F29" i="18"/>
  <c r="F26" i="18"/>
  <c r="F31" i="10"/>
  <c r="F30" i="10"/>
  <c r="F26" i="10"/>
  <c r="F29" i="10"/>
  <c r="D36" i="5"/>
  <c r="L37" i="5"/>
  <c r="K37" i="5"/>
  <c r="J37" i="5"/>
  <c r="I37" i="5"/>
  <c r="H37" i="5"/>
  <c r="G37" i="5"/>
  <c r="F37" i="5"/>
  <c r="E37" i="5"/>
  <c r="D37" i="5"/>
  <c r="C14" i="5"/>
  <c r="L36" i="5" s="1"/>
  <c r="C13" i="5"/>
  <c r="K36" i="5" s="1"/>
  <c r="C12" i="5"/>
  <c r="J36" i="5" s="1"/>
  <c r="C11" i="5"/>
  <c r="I36" i="5" s="1"/>
  <c r="C10" i="5"/>
  <c r="H36" i="5" s="1"/>
  <c r="C9" i="5"/>
  <c r="G36" i="5" s="1"/>
  <c r="C8" i="5"/>
  <c r="F36" i="5" s="1"/>
  <c r="C7" i="5"/>
  <c r="E36" i="5" s="1"/>
  <c r="D15" i="13"/>
  <c r="F15" i="13" s="1"/>
  <c r="E15" i="13"/>
  <c r="F18" i="13"/>
  <c r="D19" i="13"/>
  <c r="F19" i="13" s="1"/>
  <c r="E19" i="13"/>
  <c r="C10" i="6"/>
  <c r="C11" i="6"/>
  <c r="C12" i="6"/>
  <c r="C13" i="6"/>
  <c r="C14" i="6"/>
  <c r="C15" i="6"/>
  <c r="C16" i="6"/>
  <c r="F2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aross15</author>
  </authors>
  <commentList>
    <comment ref="D26" authorId="0" shapeId="0" xr:uid="{00000000-0006-0000-0C00-000001000000}">
      <text>
        <r>
          <rPr>
            <b/>
            <sz val="9"/>
            <color indexed="81"/>
            <rFont val="Tahoma"/>
            <family val="2"/>
          </rPr>
          <t>aross15:</t>
        </r>
        <r>
          <rPr>
            <sz val="9"/>
            <color indexed="81"/>
            <rFont val="Tahoma"/>
            <family val="2"/>
          </rPr>
          <t xml:space="preserve">
This cell was 3 in the other problems we've solved, but in this problem I've deliberately changed it to 4.</t>
        </r>
      </text>
    </comment>
  </commentList>
</comments>
</file>

<file path=xl/sharedStrings.xml><?xml version="1.0" encoding="utf-8"?>
<sst xmlns="http://schemas.openxmlformats.org/spreadsheetml/2006/main" count="520" uniqueCount="301">
  <si>
    <t>Decision vars:</t>
  </si>
  <si>
    <t>Objective function:</t>
  </si>
  <si>
    <t>maximize</t>
  </si>
  <si>
    <t>s.t.</t>
  </si>
  <si>
    <t>Finishing labor</t>
  </si>
  <si>
    <t>&lt;=</t>
  </si>
  <si>
    <t>hours</t>
  </si>
  <si>
    <t>Carpentry labor</t>
  </si>
  <si>
    <t>units</t>
  </si>
  <si>
    <t>An Investment Problem</t>
  </si>
  <si>
    <t>A</t>
  </si>
  <si>
    <t>B</t>
  </si>
  <si>
    <t>C</t>
  </si>
  <si>
    <t>D</t>
  </si>
  <si>
    <t>Limit</t>
  </si>
  <si>
    <t>up-front cost:</t>
  </si>
  <si>
    <t>Integer optimal solution:</t>
  </si>
  <si>
    <t>variables:</t>
  </si>
  <si>
    <t>Fractional optimal solution:</t>
  </si>
  <si>
    <t>Fractional, rounded to feasibility:</t>
  </si>
  <si>
    <t>Person1</t>
  </si>
  <si>
    <t>Person2</t>
  </si>
  <si>
    <t>Person3</t>
  </si>
  <si>
    <t>Person4</t>
  </si>
  <si>
    <t>Shift-Scheduling Problem</t>
  </si>
  <si>
    <t>We're open 8am to midnight</t>
  </si>
  <si>
    <t>Needed staff:</t>
  </si>
  <si>
    <t>Pay for a shift that starts then:</t>
  </si>
  <si>
    <t>We're open 7 days a week</t>
  </si>
  <si>
    <t>from Winston, Chapter 3.5 example 7.</t>
  </si>
  <si>
    <t>Day</t>
  </si>
  <si>
    <t>Mon</t>
  </si>
  <si>
    <t>Tue</t>
  </si>
  <si>
    <t>Wed</t>
  </si>
  <si>
    <t>Thu</t>
  </si>
  <si>
    <t>Fri</t>
  </si>
  <si>
    <t>Sat</t>
  </si>
  <si>
    <t>Sun</t>
  </si>
  <si>
    <t>Pricing/Production decisions</t>
  </si>
  <si>
    <t>Car type:</t>
  </si>
  <si>
    <t>Demand intercept:</t>
  </si>
  <si>
    <t>Demand divisor</t>
  </si>
  <si>
    <t>labor</t>
  </si>
  <si>
    <t>steel</t>
  </si>
  <si>
    <t>two empty plots are given:</t>
  </si>
  <si>
    <t>the first for a rough draft,</t>
  </si>
  <si>
    <t>the second for a nicer version.</t>
  </si>
  <si>
    <t>all vars non-negative.</t>
  </si>
  <si>
    <t>x</t>
  </si>
  <si>
    <t>y</t>
  </si>
  <si>
    <t>The next set of sheets help us explore the Fundamental Theorem of LP.</t>
  </si>
  <si>
    <t>WHAT HAPPENS IF YOU MINIMIZE WHEN YOU SHOULD MAXIMIZE?</t>
  </si>
  <si>
    <t>Answer here:</t>
  </si>
  <si>
    <t>WHAT CAN HAPPEN IF YOU HAVE A SUPPLY CONTRACT?</t>
  </si>
  <si>
    <t>FIX ME</t>
  </si>
  <si>
    <t>WHAT HAPPENS HERE?</t>
  </si>
  <si>
    <t>WHAT HAPPENS IF YOU MAXIMIZE WHEN YOU SHOULD MINIMIZE?</t>
  </si>
  <si>
    <t>Ramen and Mac&amp;Cheese</t>
  </si>
  <si>
    <t>Let M = # of Mac &amp; Cheese servings to eat in a day</t>
  </si>
  <si>
    <t>Let R = # of Ramen servings to eat in a day.</t>
  </si>
  <si>
    <t>First, minimize cost, just to make sure the LP works.</t>
  </si>
  <si>
    <t>Then, “accidently” maximize cost, and see what happens.</t>
  </si>
  <si>
    <t>M</t>
  </si>
  <si>
    <t>R</t>
  </si>
  <si>
    <t>minimize</t>
  </si>
  <si>
    <t>cost:</t>
  </si>
  <si>
    <t>Protein</t>
  </si>
  <si>
    <t>&gt;=</t>
  </si>
  <si>
    <t>grams of protein</t>
  </si>
  <si>
    <t>Fiber</t>
  </si>
  <si>
    <t>Wolfram Alpha version:</t>
  </si>
  <si>
    <t>minimize 0.33x + 0.08y subject to 10x+5y &gt;= 50, 1.33x + 2y &gt;= 100, x&gt;=0, y&gt;=0</t>
  </si>
  <si>
    <t>Now, try the following combinations (you can just type them into the decision variable spots).</t>
  </si>
  <si>
    <t>feasible?</t>
  </si>
  <si>
    <t>Obj. Func. Value</t>
  </si>
  <si>
    <t>optimal?</t>
  </si>
  <si>
    <t>The optimal solution of an LP is at a cornerpoint of the feasible region, except:</t>
  </si>
  <si>
    <t>from collegediet we learned: except …</t>
  </si>
  <si>
    <t>Housing Agency</t>
  </si>
  <si>
    <t>A housing agency makes two kinds of apartments, which we'll call A and B.</t>
  </si>
  <si>
    <t>Type A can hold 3 people, while type B can hold only 2.</t>
  </si>
  <si>
    <t>There's enough room in the building plans to build as many type B as we might want,</t>
  </si>
  <si>
    <t>but only enough room for 40 apartments of type A at most.</t>
  </si>
  <si>
    <t>We want to maximize the total # of people that can be housed.</t>
  </si>
  <si>
    <t>#people housed:</t>
  </si>
  <si>
    <t>TypeA</t>
  </si>
  <si>
    <t>TypeB</t>
  </si>
  <si>
    <t>Available Space</t>
  </si>
  <si>
    <t>apartments</t>
  </si>
  <si>
    <t>hundred-hours</t>
  </si>
  <si>
    <t>expected lives saved (thousands)</t>
  </si>
  <si>
    <t>overall expected lives saved:</t>
  </si>
  <si>
    <t>(in millions of dollars)</t>
  </si>
  <si>
    <t>Problems like this are known as "knapsack" problems.</t>
  </si>
  <si>
    <t>Project Options:</t>
  </si>
  <si>
    <t>TimeA</t>
  </si>
  <si>
    <t>TimeB</t>
  </si>
  <si>
    <t>TimeC</t>
  </si>
  <si>
    <t>TimeD</t>
  </si>
  <si>
    <t>A small group has 4 volunteers to fill 4 time slots; they need one volunteer per slot.</t>
  </si>
  <si>
    <t>Each volunteer has rated their preference for each slot. 1=most preferred, 9=really don't want it.</t>
  </si>
  <si>
    <t>Charity Call Center Shift-Scheduling Problem</t>
  </si>
  <si>
    <t>Reformatted:</t>
  </si>
  <si>
    <t>Hour#</t>
  </si>
  <si>
    <t>Each shift runs 8 hours.</t>
  </si>
  <si>
    <t>Shift Start</t>
  </si>
  <si>
    <t>Pay for a week that starts that day:</t>
  </si>
  <si>
    <t>FIXME</t>
  </si>
  <si>
    <t>Here we've adjusted the per-apartment sizes.</t>
  </si>
  <si>
    <t>First, run Solver and maximize total # people that can be housed. Record the maximum possible profit here:</t>
  </si>
  <si>
    <t>from housing_4 we learned: except …</t>
  </si>
  <si>
    <t>Was the result of housing_2 at a corner point of the feasible region? Explain.</t>
  </si>
  <si>
    <t>Let's summarize here the results of these various experiments:</t>
  </si>
  <si>
    <t>(how are those two examples different?)</t>
  </si>
  <si>
    <t>An organization makes two kinds of mosquito nets.</t>
  </si>
  <si>
    <t>Type 1 uses 3 units of fabric, one hour of labor, and 3 units of insect repellent.</t>
  </si>
  <si>
    <t>Type 2 uses one unit of fabric, two hours of labor, and two units of insect repellent.</t>
  </si>
  <si>
    <t>Type 1 results in an average increase of 3 Quality-Adjusted Life Years (QALY), and type 2 gives 5 QALY on average.</t>
  </si>
  <si>
    <t>Each production session has 15 units of fabric available, 14 hours of labor, and 18 units of insect repellent.</t>
  </si>
  <si>
    <t>Mosquito Nets</t>
  </si>
  <si>
    <t>Type1 Amt</t>
  </si>
  <si>
    <t>Type2 Amt</t>
  </si>
  <si>
    <t>QALY</t>
  </si>
  <si>
    <t>Fabric</t>
  </si>
  <si>
    <t>Labor</t>
  </si>
  <si>
    <t>Repellent</t>
  </si>
  <si>
    <t>Try these various QALY amounts:</t>
  </si>
  <si>
    <t>Resulting total QALY</t>
  </si>
  <si>
    <t>Type1 QALY coef.</t>
  </si>
  <si>
    <t>Type2 QALY coef.</t>
  </si>
  <si>
    <t>Optimal Type 1 Amt</t>
  </si>
  <si>
    <t>Optimal Type 2 Amt</t>
  </si>
  <si>
    <t>DUE TO ARCANE GOVERNMENT RULES, WE MUST USE AT LEAST 21 UNITS OF REPELLENT EACH WEEK.</t>
  </si>
  <si>
    <t>from housing_3 and mosquito_2 we learned: except …</t>
  </si>
  <si>
    <t>Each production session has 15 units of fabric available, and 14 hours of labor.</t>
  </si>
  <si>
    <t>and 18 units of insect repellent.</t>
  </si>
  <si>
    <t>Each production session has 15 units of fabric available, 14 hours of labor,</t>
  </si>
  <si>
    <t>and type 2 gives 5 QALY on average.</t>
  </si>
  <si>
    <t>Type 1 results in an average increase of 3 Quality-Adjusted Life Years (QALY),</t>
  </si>
  <si>
    <t>maximize avg.QALY : 3 * T1 + 5 * T2</t>
  </si>
  <si>
    <t>Fabric:        3 T1 + 1 T2 &lt;= 15 units</t>
  </si>
  <si>
    <t>Labor:         1 T1 + 2 T2 &lt;= 14 hours</t>
  </si>
  <si>
    <t>Repellent:   3 T1 + 2 T2 &lt;= 18 units</t>
  </si>
  <si>
    <t>http://arxiv.org/abs/1501.04177</t>
  </si>
  <si>
    <t>Second International Nurse Rostering Competition</t>
  </si>
  <si>
    <t>This is related to the generic "Rostering" problem--deciding who will work which time slots. There are even competitions for rostering algorithms, like this:</t>
  </si>
  <si>
    <t>Notice that shift-scheduling is a different problem than rostering.</t>
  </si>
  <si>
    <t>In rostering, we decide _which_ person or people work at various times;</t>
  </si>
  <si>
    <t>in shift-scheduling we decide _how many_ but don't specify their identities.</t>
  </si>
  <si>
    <t>http://link.springer.com/article/10.1007/s10951-014-0405-x</t>
  </si>
  <si>
    <t>Integer programming for the generalized high school timetabling problem</t>
  </si>
  <si>
    <t>Simon Kristiansen, Matias Sørensen , Thomas R. Stidsen</t>
  </si>
  <si>
    <t>There are also "timetabling" problems. For example, see</t>
  </si>
  <si>
    <t>Type A requires two accounting-units of finishing labor and 1 accounting-unit of carpentry labor.</t>
  </si>
  <si>
    <t>Type B requires 1 accounting-unit of each kind of labor.</t>
  </si>
  <si>
    <t>Only 100 accounting-units of finishing labor are available each week.</t>
  </si>
  <si>
    <t>Only 80 accounting-units of carpentry labor are available each week.</t>
  </si>
  <si>
    <t>accounting-units</t>
  </si>
  <si>
    <t>An international aid society needs to decide which of these 4 available projects it should do.</t>
  </si>
  <si>
    <t>Each is an all-or-nothing decision; you can't partially invest in them, and you can't invest more than once in any of them.</t>
  </si>
  <si>
    <t>green/verde cells for decision Variables</t>
  </si>
  <si>
    <t>orange for Objective function</t>
  </si>
  <si>
    <t>lavender or</t>
  </si>
  <si>
    <t>lilac for</t>
  </si>
  <si>
    <t>Left hand side</t>
  </si>
  <si>
    <t>(LHS)</t>
  </si>
  <si>
    <t>rose for</t>
  </si>
  <si>
    <t>(RHS)</t>
  </si>
  <si>
    <t>Right hand side</t>
  </si>
  <si>
    <t>subject to (s.t.) the constraints:</t>
  </si>
  <si>
    <t>and WE'VE PROMISED TO MAKE AT LEAST 90 TYPE A apartments.</t>
  </si>
  <si>
    <t>or try something similar at desmos.com</t>
  </si>
  <si>
    <t>green/Verde cells for decision Variables</t>
  </si>
  <si>
    <t>Also think: for each of these things: if it happens, does that you mean you made a mistake?</t>
  </si>
  <si>
    <r>
      <t>Type A can hold</t>
    </r>
    <r>
      <rPr>
        <sz val="10"/>
        <color theme="4" tint="0.59999389629810485"/>
        <rFont val="Arial"/>
        <family val="2"/>
      </rPr>
      <t xml:space="preserve"> 4</t>
    </r>
    <r>
      <rPr>
        <sz val="10"/>
        <rFont val="Arial"/>
        <family val="2"/>
      </rPr>
      <t xml:space="preserve"> people, while type B can hold only 2.</t>
    </r>
  </si>
  <si>
    <t>(hint: you can do a sumproduct in this Obj.Func.Value column to make it easier)</t>
  </si>
  <si>
    <t>For each, ask: is it feasible? What is the objective function value? Is it optimal? Is it a cornerpoint?</t>
  </si>
  <si>
    <t>cornerpoint?</t>
  </si>
  <si>
    <t>example solver settings (screenshot is deliberately shrunk so it's not confused with the real Solver window. Feel free to resize it to read it more easily if needed)</t>
  </si>
  <si>
    <t>Shift start time, as integer</t>
  </si>
  <si>
    <t>pct of daily need of Fiber</t>
  </si>
  <si>
    <t>Based on that "at least 21 units of repellent", change what's in the "FIXME" cells below, and run Solver.</t>
  </si>
  <si>
    <t>Here's a Python way to iteratively change a cost coefficient and re-solve, then record the results and make graphs:</t>
  </si>
  <si>
    <t>https://colab.research.google.com/drive/1suD86CBluepf19IC3yJawCKLjfSEoXA1</t>
  </si>
  <si>
    <t>We get these graphs:</t>
  </si>
  <si>
    <t>How does Variable 1 change (at optimality) as we change the Type 1 QALY coefficent?</t>
  </si>
  <si>
    <t>How does Variable 2 change (at optimality) as we change the Type 1 QALY coefficient?</t>
  </si>
  <si>
    <t>How does the overal objective function value (at optimality) change as we change the Type 1 QALY coefficient?</t>
  </si>
  <si>
    <t># https://docs.scipy.org/doc/scipy/reference/generated/scipy.optimize.linprog.html</t>
  </si>
  <si>
    <r>
      <t>objectivedirection = </t>
    </r>
    <r>
      <rPr>
        <sz val="11"/>
        <color rgb="FFA31515"/>
        <rFont val="Courier New"/>
        <family val="3"/>
      </rPr>
      <t>'maximize'</t>
    </r>
  </si>
  <si>
    <r>
      <t>c = np.array([</t>
    </r>
    <r>
      <rPr>
        <sz val="11"/>
        <color rgb="FF09885A"/>
        <rFont val="Courier New"/>
        <family val="3"/>
      </rPr>
      <t>3</t>
    </r>
    <r>
      <rPr>
        <sz val="11"/>
        <color rgb="FF000000"/>
        <rFont val="Courier New"/>
        <family val="3"/>
      </rPr>
      <t>, </t>
    </r>
    <r>
      <rPr>
        <sz val="11"/>
        <color rgb="FF09885A"/>
        <rFont val="Courier New"/>
        <family val="3"/>
      </rPr>
      <t>5</t>
    </r>
    <r>
      <rPr>
        <sz val="11"/>
        <color rgb="FF000000"/>
        <rFont val="Courier New"/>
        <family val="3"/>
      </rPr>
      <t>])</t>
    </r>
  </si>
  <si>
    <r>
      <t>A = [[</t>
    </r>
    <r>
      <rPr>
        <sz val="11"/>
        <color rgb="FF09885A"/>
        <rFont val="Courier New"/>
        <family val="3"/>
      </rPr>
      <t>3.0</t>
    </r>
    <r>
      <rPr>
        <sz val="11"/>
        <color rgb="FF000000"/>
        <rFont val="Courier New"/>
        <family val="3"/>
      </rPr>
      <t>,</t>
    </r>
    <r>
      <rPr>
        <sz val="11"/>
        <color rgb="FF09885A"/>
        <rFont val="Courier New"/>
        <family val="3"/>
      </rPr>
      <t>1</t>
    </r>
    <r>
      <rPr>
        <sz val="11"/>
        <color rgb="FF000000"/>
        <rFont val="Courier New"/>
        <family val="3"/>
      </rPr>
      <t>], [</t>
    </r>
    <r>
      <rPr>
        <sz val="11"/>
        <color rgb="FF09885A"/>
        <rFont val="Courier New"/>
        <family val="3"/>
      </rPr>
      <t>1</t>
    </r>
    <r>
      <rPr>
        <sz val="11"/>
        <color rgb="FF000000"/>
        <rFont val="Courier New"/>
        <family val="3"/>
      </rPr>
      <t>,</t>
    </r>
    <r>
      <rPr>
        <sz val="11"/>
        <color rgb="FF09885A"/>
        <rFont val="Courier New"/>
        <family val="3"/>
      </rPr>
      <t>2</t>
    </r>
    <r>
      <rPr>
        <sz val="11"/>
        <color rgb="FF000000"/>
        <rFont val="Courier New"/>
        <family val="3"/>
      </rPr>
      <t>], [</t>
    </r>
    <r>
      <rPr>
        <sz val="11"/>
        <color rgb="FF09885A"/>
        <rFont val="Courier New"/>
        <family val="3"/>
      </rPr>
      <t>3</t>
    </r>
    <r>
      <rPr>
        <sz val="11"/>
        <color rgb="FF000000"/>
        <rFont val="Courier New"/>
        <family val="3"/>
      </rPr>
      <t>,</t>
    </r>
    <r>
      <rPr>
        <sz val="11"/>
        <color rgb="FF09885A"/>
        <rFont val="Courier New"/>
        <family val="3"/>
      </rPr>
      <t>2</t>
    </r>
    <r>
      <rPr>
        <sz val="11"/>
        <color rgb="FF000000"/>
        <rFont val="Courier New"/>
        <family val="3"/>
      </rPr>
      <t>]] </t>
    </r>
    <r>
      <rPr>
        <sz val="11"/>
        <color rgb="FF008000"/>
        <rFont val="Courier New"/>
        <family val="3"/>
      </rPr>
      <t># each row is its own little group.</t>
    </r>
  </si>
  <si>
    <r>
      <t>b = [</t>
    </r>
    <r>
      <rPr>
        <sz val="11"/>
        <color rgb="FF09885A"/>
        <rFont val="Courier New"/>
        <family val="3"/>
      </rPr>
      <t>15.0</t>
    </r>
    <r>
      <rPr>
        <sz val="11"/>
        <color rgb="FF000000"/>
        <rFont val="Courier New"/>
        <family val="3"/>
      </rPr>
      <t>, </t>
    </r>
    <r>
      <rPr>
        <sz val="11"/>
        <color rgb="FF09885A"/>
        <rFont val="Courier New"/>
        <family val="3"/>
      </rPr>
      <t>14</t>
    </r>
    <r>
      <rPr>
        <sz val="11"/>
        <color rgb="FF000000"/>
        <rFont val="Courier New"/>
        <family val="3"/>
      </rPr>
      <t>, </t>
    </r>
    <r>
      <rPr>
        <sz val="11"/>
        <color rgb="FF09885A"/>
        <rFont val="Courier New"/>
        <family val="3"/>
      </rPr>
      <t>18</t>
    </r>
    <r>
      <rPr>
        <sz val="11"/>
        <color rgb="FF000000"/>
        <rFont val="Courier New"/>
        <family val="3"/>
      </rPr>
      <t>]</t>
    </r>
  </si>
  <si>
    <t># Note that by default lb = 0 and ub = None unless specified with bounds.</t>
  </si>
  <si>
    <t># "linprog" defaults to minimizing. To make it maximize, use -c instead of c.</t>
  </si>
  <si>
    <r>
      <t>if</t>
    </r>
    <r>
      <rPr>
        <sz val="11"/>
        <color rgb="FF000000"/>
        <rFont val="Courier New"/>
        <family val="3"/>
      </rPr>
      <t> objectivedirection == </t>
    </r>
    <r>
      <rPr>
        <sz val="11"/>
        <color rgb="FFA31515"/>
        <rFont val="Courier New"/>
        <family val="3"/>
      </rPr>
      <t>'maximize'</t>
    </r>
    <r>
      <rPr>
        <sz val="11"/>
        <color rgb="FF000000"/>
        <rFont val="Courier New"/>
        <family val="3"/>
      </rPr>
      <t>:</t>
    </r>
  </si>
  <si>
    <t>  c_orig = c</t>
  </si>
  <si>
    <r>
      <t>  c = </t>
    </r>
    <r>
      <rPr>
        <sz val="11"/>
        <color rgb="FF09885A"/>
        <rFont val="Courier New"/>
        <family val="3"/>
      </rPr>
      <t>-1.0</t>
    </r>
    <r>
      <rPr>
        <sz val="11"/>
        <color rgb="FF000000"/>
        <rFont val="Courier New"/>
        <family val="3"/>
      </rPr>
      <t>*c</t>
    </r>
  </si>
  <si>
    <r>
      <t>  </t>
    </r>
    <r>
      <rPr>
        <sz val="11"/>
        <color rgb="FF008000"/>
        <rFont val="Courier New"/>
        <family val="3"/>
      </rPr>
      <t># We'll have to remember that the objective function values will be negative instead of positive, too.</t>
    </r>
  </si>
  <si>
    <r>
      <t>res = linprog(c, A_ub=A, b_ub=b, method=</t>
    </r>
    <r>
      <rPr>
        <sz val="11"/>
        <color rgb="FFA31515"/>
        <rFont val="Courier New"/>
        <family val="3"/>
      </rPr>
      <t>'simplex'</t>
    </r>
    <r>
      <rPr>
        <sz val="11"/>
        <color rgb="FF000000"/>
        <rFont val="Courier New"/>
        <family val="3"/>
      </rPr>
      <t> )</t>
    </r>
  </si>
  <si>
    <t>res</t>
  </si>
  <si>
    <t># we get a solution (the "x") component of the results</t>
  </si>
  <si>
    <t>#of [2,6] </t>
  </si>
  <si>
    <t># with an objective function value (the "fun" component) of -36, which we</t>
  </si>
  <si>
    <t># know should really be positive 36.</t>
  </si>
  <si>
    <t># If there were more variables, it might not show all of them when we just</t>
  </si>
  <si>
    <t># look at the "res" object, and we'd have to ask it for the "x" part specifically:</t>
  </si>
  <si>
    <t>res.x</t>
  </si>
  <si>
    <t>Now we'll change the objective function coefficient on type-1 nets from 0 to 20 or so, in steps of 0.1 and keep track of the results.</t>
  </si>
  <si>
    <r>
      <t>coef_list = np.arange(</t>
    </r>
    <r>
      <rPr>
        <sz val="11"/>
        <color rgb="FF09885A"/>
        <rFont val="Courier New"/>
        <family val="3"/>
      </rPr>
      <t>0</t>
    </r>
    <r>
      <rPr>
        <sz val="11"/>
        <color rgb="FF000000"/>
        <rFont val="Courier New"/>
        <family val="3"/>
      </rPr>
      <t>,</t>
    </r>
    <r>
      <rPr>
        <sz val="11"/>
        <color rgb="FF09885A"/>
        <rFont val="Courier New"/>
        <family val="3"/>
      </rPr>
      <t>20</t>
    </r>
    <r>
      <rPr>
        <sz val="11"/>
        <color rgb="FF000000"/>
        <rFont val="Courier New"/>
        <family val="3"/>
      </rPr>
      <t>,step=</t>
    </r>
    <r>
      <rPr>
        <sz val="11"/>
        <color rgb="FF09885A"/>
        <rFont val="Courier New"/>
        <family val="3"/>
      </rPr>
      <t>0.1</t>
    </r>
    <r>
      <rPr>
        <sz val="11"/>
        <color rgb="FF000000"/>
        <rFont val="Courier New"/>
        <family val="3"/>
      </rPr>
      <t>)</t>
    </r>
  </si>
  <si>
    <r>
      <t>c_orig = np.array([</t>
    </r>
    <r>
      <rPr>
        <sz val="11"/>
        <color rgb="FF09885A"/>
        <rFont val="Courier New"/>
        <family val="3"/>
      </rPr>
      <t>3.0</t>
    </r>
    <r>
      <rPr>
        <sz val="11"/>
        <color rgb="FF000000"/>
        <rFont val="Courier New"/>
        <family val="3"/>
      </rPr>
      <t>, </t>
    </r>
    <r>
      <rPr>
        <sz val="11"/>
        <color rgb="FF09885A"/>
        <rFont val="Courier New"/>
        <family val="3"/>
      </rPr>
      <t>5</t>
    </r>
    <r>
      <rPr>
        <sz val="11"/>
        <color rgb="FF000000"/>
        <rFont val="Courier New"/>
        <family val="3"/>
      </rPr>
      <t>]) </t>
    </r>
    <r>
      <rPr>
        <sz val="11"/>
        <color rgb="FF008000"/>
        <rFont val="Courier New"/>
        <family val="3"/>
      </rPr>
      <t># if you just use [3,5] the whole list will be</t>
    </r>
  </si>
  <si>
    <t># "integer" type rather than allowing decimals, and then later if we</t>
  </si>
  <si>
    <t># try to store decimals, it will truncate them to integers.</t>
  </si>
  <si>
    <t># make some space to store the results.</t>
  </si>
  <si>
    <t>var1history = np.zeros_like(coef_list)</t>
  </si>
  <si>
    <t>var2history = np.zeros_like(coef_list)</t>
  </si>
  <si>
    <t>objfunhistory = np.zeros_like(coef_list)</t>
  </si>
  <si>
    <r>
      <t>for</t>
    </r>
    <r>
      <rPr>
        <sz val="11"/>
        <color rgb="FF000000"/>
        <rFont val="Courier New"/>
        <family val="3"/>
      </rPr>
      <t> ii </t>
    </r>
    <r>
      <rPr>
        <sz val="11"/>
        <color rgb="FF0000FF"/>
        <rFont val="Courier New"/>
        <family val="3"/>
      </rPr>
      <t>in</t>
    </r>
    <r>
      <rPr>
        <sz val="11"/>
        <color rgb="FF000000"/>
        <rFont val="Courier New"/>
        <family val="3"/>
      </rPr>
      <t> </t>
    </r>
    <r>
      <rPr>
        <sz val="11"/>
        <color rgb="FF795E26"/>
        <rFont val="Courier New"/>
        <family val="3"/>
      </rPr>
      <t>range</t>
    </r>
    <r>
      <rPr>
        <sz val="11"/>
        <color rgb="FF000000"/>
        <rFont val="Courier New"/>
        <family val="3"/>
      </rPr>
      <t>(</t>
    </r>
    <r>
      <rPr>
        <sz val="11"/>
        <color rgb="FF795E26"/>
        <rFont val="Courier New"/>
        <family val="3"/>
      </rPr>
      <t>len</t>
    </r>
    <r>
      <rPr>
        <sz val="11"/>
        <color rgb="FF000000"/>
        <rFont val="Courier New"/>
        <family val="3"/>
      </rPr>
      <t>(coef_list)):</t>
    </r>
  </si>
  <si>
    <r>
      <t>  </t>
    </r>
    <r>
      <rPr>
        <sz val="11"/>
        <color rgb="FF008000"/>
        <rFont val="Courier New"/>
        <family val="3"/>
      </rPr>
      <t>#print(ii)</t>
    </r>
  </si>
  <si>
    <t>  c = c_orig</t>
  </si>
  <si>
    <r>
      <t>  c[</t>
    </r>
    <r>
      <rPr>
        <sz val="11"/>
        <color rgb="FF09885A"/>
        <rFont val="Courier New"/>
        <family val="3"/>
      </rPr>
      <t>0</t>
    </r>
    <r>
      <rPr>
        <sz val="11"/>
        <color rgb="FF000000"/>
        <rFont val="Courier New"/>
        <family val="3"/>
      </rPr>
      <t>] = coef_list[ii]</t>
    </r>
  </si>
  <si>
    <r>
      <t>  </t>
    </r>
    <r>
      <rPr>
        <sz val="11"/>
        <color rgb="FFAF00DB"/>
        <rFont val="Courier New"/>
        <family val="3"/>
      </rPr>
      <t>if</t>
    </r>
    <r>
      <rPr>
        <sz val="11"/>
        <color rgb="FF000000"/>
        <rFont val="Courier New"/>
        <family val="3"/>
      </rPr>
      <t> objectivedirection == </t>
    </r>
    <r>
      <rPr>
        <sz val="11"/>
        <color rgb="FFA31515"/>
        <rFont val="Courier New"/>
        <family val="3"/>
      </rPr>
      <t>'maximize'</t>
    </r>
    <r>
      <rPr>
        <sz val="11"/>
        <color rgb="FF000000"/>
        <rFont val="Courier New"/>
        <family val="3"/>
      </rPr>
      <t>:</t>
    </r>
  </si>
  <si>
    <r>
      <t>    c = </t>
    </r>
    <r>
      <rPr>
        <sz val="11"/>
        <color rgb="FF09885A"/>
        <rFont val="Courier New"/>
        <family val="3"/>
      </rPr>
      <t>-1.0</t>
    </r>
    <r>
      <rPr>
        <sz val="11"/>
        <color rgb="FF000000"/>
        <rFont val="Courier New"/>
        <family val="3"/>
      </rPr>
      <t>*c</t>
    </r>
  </si>
  <si>
    <r>
      <t>  </t>
    </r>
    <r>
      <rPr>
        <sz val="11"/>
        <color rgb="FF008000"/>
        <rFont val="Courier New"/>
        <family val="3"/>
      </rPr>
      <t>#print(c)</t>
    </r>
  </si>
  <si>
    <r>
      <t>  res = linprog(c, A_ub=A, b_ub=b, method=</t>
    </r>
    <r>
      <rPr>
        <sz val="11"/>
        <color rgb="FFA31515"/>
        <rFont val="Courier New"/>
        <family val="3"/>
      </rPr>
      <t>'simplex'</t>
    </r>
    <r>
      <rPr>
        <sz val="11"/>
        <color rgb="FF000000"/>
        <rFont val="Courier New"/>
        <family val="3"/>
      </rPr>
      <t> )</t>
    </r>
  </si>
  <si>
    <t>  res.fun = -res.fun</t>
  </si>
  <si>
    <r>
      <t>  var1history[ii] = res.x[</t>
    </r>
    <r>
      <rPr>
        <sz val="11"/>
        <color rgb="FF09885A"/>
        <rFont val="Courier New"/>
        <family val="3"/>
      </rPr>
      <t>0</t>
    </r>
    <r>
      <rPr>
        <sz val="11"/>
        <color rgb="FF000000"/>
        <rFont val="Courier New"/>
        <family val="3"/>
      </rPr>
      <t>]</t>
    </r>
  </si>
  <si>
    <r>
      <t>  var2history[ii] = res.x[</t>
    </r>
    <r>
      <rPr>
        <sz val="11"/>
        <color rgb="FF09885A"/>
        <rFont val="Courier New"/>
        <family val="3"/>
      </rPr>
      <t>1</t>
    </r>
    <r>
      <rPr>
        <sz val="11"/>
        <color rgb="FF000000"/>
        <rFont val="Courier New"/>
        <family val="3"/>
      </rPr>
      <t>]</t>
    </r>
  </si>
  <si>
    <t>  objfunhistory[ii] = res.fun</t>
  </si>
  <si>
    <t>data1 = pd.DataFrame(np.column_stack((coef_list,var1history,var2history,objfunhistory)),</t>
  </si>
  <si>
    <r>
      <t>                     columns=[</t>
    </r>
    <r>
      <rPr>
        <sz val="11"/>
        <color rgb="FFA31515"/>
        <rFont val="Courier New"/>
        <family val="3"/>
      </rPr>
      <t>"coef_list"</t>
    </r>
    <r>
      <rPr>
        <sz val="11"/>
        <color rgb="FF000000"/>
        <rFont val="Courier New"/>
        <family val="3"/>
      </rPr>
      <t>,</t>
    </r>
    <r>
      <rPr>
        <sz val="11"/>
        <color rgb="FFA31515"/>
        <rFont val="Courier New"/>
        <family val="3"/>
      </rPr>
      <t>"var1history"</t>
    </r>
    <r>
      <rPr>
        <sz val="11"/>
        <color rgb="FF000000"/>
        <rFont val="Courier New"/>
        <family val="3"/>
      </rPr>
      <t>,</t>
    </r>
    <r>
      <rPr>
        <sz val="11"/>
        <color rgb="FFA31515"/>
        <rFont val="Courier New"/>
        <family val="3"/>
      </rPr>
      <t>"var2history"</t>
    </r>
    <r>
      <rPr>
        <sz val="11"/>
        <color rgb="FF000000"/>
        <rFont val="Courier New"/>
        <family val="3"/>
      </rPr>
      <t>,</t>
    </r>
    <r>
      <rPr>
        <sz val="11"/>
        <color rgb="FFA31515"/>
        <rFont val="Courier New"/>
        <family val="3"/>
      </rPr>
      <t>"objfunhistory"</t>
    </r>
    <r>
      <rPr>
        <sz val="11"/>
        <color rgb="FF000000"/>
        <rFont val="Courier New"/>
        <family val="3"/>
      </rPr>
      <t>])</t>
    </r>
  </si>
  <si>
    <t>data1.head()</t>
  </si>
  <si>
    <t># Let's see the results</t>
  </si>
  <si>
    <r>
      <t>data1.plot(x=</t>
    </r>
    <r>
      <rPr>
        <sz val="11"/>
        <color rgb="FFA31515"/>
        <rFont val="Courier New"/>
        <family val="3"/>
      </rPr>
      <t>"coef_list"</t>
    </r>
    <r>
      <rPr>
        <sz val="11"/>
        <color rgb="FF000000"/>
        <rFont val="Courier New"/>
        <family val="3"/>
      </rPr>
      <t>,y=</t>
    </r>
    <r>
      <rPr>
        <sz val="11"/>
        <color rgb="FFA31515"/>
        <rFont val="Courier New"/>
        <family val="3"/>
      </rPr>
      <t>"var1history"</t>
    </r>
    <r>
      <rPr>
        <sz val="11"/>
        <color rgb="FF000000"/>
        <rFont val="Courier New"/>
        <family val="3"/>
      </rPr>
      <t>,marker=</t>
    </r>
    <r>
      <rPr>
        <sz val="11"/>
        <color rgb="FFA31515"/>
        <rFont val="Courier New"/>
        <family val="3"/>
      </rPr>
      <t>"o"</t>
    </r>
    <r>
      <rPr>
        <sz val="11"/>
        <color rgb="FF000000"/>
        <rFont val="Courier New"/>
        <family val="3"/>
      </rPr>
      <t>,linestyle=</t>
    </r>
    <r>
      <rPr>
        <sz val="11"/>
        <color rgb="FFA31515"/>
        <rFont val="Courier New"/>
        <family val="3"/>
      </rPr>
      <t>"none"</t>
    </r>
    <r>
      <rPr>
        <sz val="11"/>
        <color rgb="FF000000"/>
        <rFont val="Courier New"/>
        <family val="3"/>
      </rPr>
      <t>)</t>
    </r>
  </si>
  <si>
    <r>
      <t>data1.plot(x=</t>
    </r>
    <r>
      <rPr>
        <sz val="11"/>
        <color rgb="FFA31515"/>
        <rFont val="Courier New"/>
        <family val="3"/>
      </rPr>
      <t>"coef_list"</t>
    </r>
    <r>
      <rPr>
        <sz val="11"/>
        <color rgb="FF000000"/>
        <rFont val="Courier New"/>
        <family val="3"/>
      </rPr>
      <t>,y=</t>
    </r>
    <r>
      <rPr>
        <sz val="11"/>
        <color rgb="FFA31515"/>
        <rFont val="Courier New"/>
        <family val="3"/>
      </rPr>
      <t>"var2history"</t>
    </r>
    <r>
      <rPr>
        <sz val="11"/>
        <color rgb="FF000000"/>
        <rFont val="Courier New"/>
        <family val="3"/>
      </rPr>
      <t>,marker=</t>
    </r>
    <r>
      <rPr>
        <sz val="11"/>
        <color rgb="FFA31515"/>
        <rFont val="Courier New"/>
        <family val="3"/>
      </rPr>
      <t>"o"</t>
    </r>
    <r>
      <rPr>
        <sz val="11"/>
        <color rgb="FF000000"/>
        <rFont val="Courier New"/>
        <family val="3"/>
      </rPr>
      <t>,linestyle=</t>
    </r>
    <r>
      <rPr>
        <sz val="11"/>
        <color rgb="FFA31515"/>
        <rFont val="Courier New"/>
        <family val="3"/>
      </rPr>
      <t>"none"</t>
    </r>
    <r>
      <rPr>
        <sz val="11"/>
        <color rgb="FF000000"/>
        <rFont val="Courier New"/>
        <family val="3"/>
      </rPr>
      <t>)</t>
    </r>
  </si>
  <si>
    <r>
      <t>data1.plot(x=</t>
    </r>
    <r>
      <rPr>
        <sz val="11"/>
        <color rgb="FFA31515"/>
        <rFont val="Courier New"/>
        <family val="3"/>
      </rPr>
      <t>"coef_list"</t>
    </r>
    <r>
      <rPr>
        <sz val="11"/>
        <color rgb="FF000000"/>
        <rFont val="Courier New"/>
        <family val="3"/>
      </rPr>
      <t>,y=</t>
    </r>
    <r>
      <rPr>
        <sz val="11"/>
        <color rgb="FFA31515"/>
        <rFont val="Courier New"/>
        <family val="3"/>
      </rPr>
      <t>"objfunhistory"</t>
    </r>
    <r>
      <rPr>
        <sz val="11"/>
        <color rgb="FF000000"/>
        <rFont val="Courier New"/>
        <family val="3"/>
      </rPr>
      <t>,marker=</t>
    </r>
    <r>
      <rPr>
        <sz val="11"/>
        <color rgb="FFA31515"/>
        <rFont val="Courier New"/>
        <family val="3"/>
      </rPr>
      <t>"."</t>
    </r>
    <r>
      <rPr>
        <sz val="11"/>
        <color rgb="FF000000"/>
        <rFont val="Courier New"/>
        <family val="3"/>
      </rPr>
      <t>,linestyle=</t>
    </r>
    <r>
      <rPr>
        <sz val="11"/>
        <color rgb="FFA31515"/>
        <rFont val="Courier New"/>
        <family val="3"/>
      </rPr>
      <t>"none"</t>
    </r>
    <r>
      <rPr>
        <sz val="11"/>
        <color rgb="FF000000"/>
        <rFont val="Courier New"/>
        <family val="3"/>
      </rPr>
      <t>)</t>
    </r>
  </si>
  <si>
    <t># another way to store the results of a for-loop.</t>
  </si>
  <si>
    <t># This method is nicer because we don't have to</t>
  </si>
  <si>
    <t># come close to repeating column names,</t>
  </si>
  <si>
    <t># and don't have to pre-allocate space.</t>
  </si>
  <si>
    <t># It might be slightly more memory-intensive,</t>
  </si>
  <si>
    <t># but that would only be an issue for huge loops.</t>
  </si>
  <si>
    <r>
      <t>list_of_dicts = [] </t>
    </r>
    <r>
      <rPr>
        <sz val="11"/>
        <color rgb="FF008000"/>
        <rFont val="Courier New"/>
        <family val="3"/>
      </rPr>
      <t># dict stands for dictionary</t>
    </r>
  </si>
  <si>
    <r>
      <t>  tmpdict = {</t>
    </r>
    <r>
      <rPr>
        <sz val="11"/>
        <color rgb="FFA31515"/>
        <rFont val="Courier New"/>
        <family val="3"/>
      </rPr>
      <t>'coef'</t>
    </r>
    <r>
      <rPr>
        <sz val="11"/>
        <color rgb="FF000000"/>
        <rFont val="Courier New"/>
        <family val="3"/>
      </rPr>
      <t>:coef_list[ii],</t>
    </r>
  </si>
  <si>
    <r>
      <t>             </t>
    </r>
    <r>
      <rPr>
        <sz val="11"/>
        <color rgb="FFA31515"/>
        <rFont val="Courier New"/>
        <family val="3"/>
      </rPr>
      <t>'var1history'</t>
    </r>
    <r>
      <rPr>
        <sz val="11"/>
        <color rgb="FF000000"/>
        <rFont val="Courier New"/>
        <family val="3"/>
      </rPr>
      <t>:res.x[</t>
    </r>
    <r>
      <rPr>
        <sz val="11"/>
        <color rgb="FF09885A"/>
        <rFont val="Courier New"/>
        <family val="3"/>
      </rPr>
      <t>0</t>
    </r>
    <r>
      <rPr>
        <sz val="11"/>
        <color rgb="FF000000"/>
        <rFont val="Courier New"/>
        <family val="3"/>
      </rPr>
      <t>],</t>
    </r>
  </si>
  <si>
    <r>
      <t>             </t>
    </r>
    <r>
      <rPr>
        <sz val="11"/>
        <color rgb="FFA31515"/>
        <rFont val="Courier New"/>
        <family val="3"/>
      </rPr>
      <t>'var2history'</t>
    </r>
    <r>
      <rPr>
        <sz val="11"/>
        <color rgb="FF000000"/>
        <rFont val="Courier New"/>
        <family val="3"/>
      </rPr>
      <t>:res.x[</t>
    </r>
    <r>
      <rPr>
        <sz val="11"/>
        <color rgb="FF09885A"/>
        <rFont val="Courier New"/>
        <family val="3"/>
      </rPr>
      <t>1</t>
    </r>
    <r>
      <rPr>
        <sz val="11"/>
        <color rgb="FF000000"/>
        <rFont val="Courier New"/>
        <family val="3"/>
      </rPr>
      <t>],</t>
    </r>
  </si>
  <si>
    <r>
      <t>             </t>
    </r>
    <r>
      <rPr>
        <sz val="11"/>
        <color rgb="FFA31515"/>
        <rFont val="Courier New"/>
        <family val="3"/>
      </rPr>
      <t>'objfunhistory'</t>
    </r>
    <r>
      <rPr>
        <sz val="11"/>
        <color rgb="FF000000"/>
        <rFont val="Courier New"/>
        <family val="3"/>
      </rPr>
      <t>:res.fun</t>
    </r>
  </si>
  <si>
    <t>             }</t>
  </si>
  <si>
    <t>  list_of_dicts.append(tmpdict)  </t>
  </si>
  <si>
    <t>data2 = pd.DataFrame(list_of_dicts)</t>
  </si>
  <si>
    <t>data2.head()</t>
  </si>
  <si>
    <t>(use that fact about our promise to change the "FIXME" cells below)</t>
  </si>
  <si>
    <t>In an LP that we just formulated, we said something like:</t>
  </si>
  <si>
    <t>$10 * C + $16 * T</t>
  </si>
  <si>
    <t>That might remind us of a few different things in math:</t>
  </si>
  <si>
    <t>* a "linear combination" (of scalars), from an intro-linear-algebra class</t>
  </si>
  <si>
    <t>* a "dot product" of the vectors [10,16] and [C,T], from an intro-linear-algebra or multivariable-calc or vector-based physics class</t>
  </si>
  <si>
    <t>the dot product of a vector "a" and a vector "b" is: sum_{i} a_i * b_i</t>
  </si>
  <si>
    <t xml:space="preserve">* in probability class, the Expected Value of </t>
  </si>
  <si>
    <t>a data set is:</t>
  </si>
  <si>
    <t xml:space="preserve">a continuous distribution is: </t>
  </si>
  <si>
    <t>integral of x*f(x) dx,</t>
  </si>
  <si>
    <t xml:space="preserve">a discrete distribution is: </t>
  </si>
  <si>
    <t>sum x*p(x),</t>
  </si>
  <si>
    <t>sum x_i * (1/n)</t>
  </si>
  <si>
    <t>* in statistics class, the Variance of a data set is:</t>
  </si>
  <si>
    <t>sum (x_i - xbar)^2 * (1/n)</t>
  </si>
  <si>
    <t>which is kind of a dot product.</t>
  </si>
  <si>
    <t>We could also write that as:</t>
  </si>
  <si>
    <t>Var(X)=</t>
  </si>
  <si>
    <t>sum (x_i - xbar)*(x_i - xbar) * (1/n)</t>
  </si>
  <si>
    <t>and if we replace the 2nd set of x_i and xbar with y_i and ybar, we get the covariance:</t>
  </si>
  <si>
    <t>Cov(X,Y)=</t>
  </si>
  <si>
    <t>sum (x_i - xbar)*(y_i - ybar) * (1/n)</t>
  </si>
  <si>
    <t>which means that the Covariance, divided by the "length" of the vectors x and y,</t>
  </si>
  <si>
    <t>So, this idea of: "multiply pairs of numbers then add them up" is a big idea in a lot of math:  LP, LinAlg, Prob, Stat, and more!</t>
  </si>
  <si>
    <t>It's so important that Excel has a function to do it: SUMPRODUCT.</t>
  </si>
  <si>
    <t>Here's how to use it:</t>
  </si>
  <si>
    <t>sumproduct of [10,16] with [3,1] :</t>
  </si>
  <si>
    <t>sumproduct of [10,16,7] with [3,1,2]:</t>
  </si>
  <si>
    <t>You might also remember that (vector a) dot-product (vector b) is equal to:</t>
  </si>
  <si>
    <t>(length of a)*(length of b) * cos(angle between the two vectors)</t>
  </si>
  <si>
    <t>we'll see how that relates to other stuff in just a little bit.</t>
  </si>
  <si>
    <t>is basically the cosine of the angle between the data vectors, like in row 8 above!</t>
  </si>
  <si>
    <t>(also, can you see how it's related to the Law of Cosines, c^2 = a^2 + b^2 + 2*a*b*cos(angle opposite side c) ?)</t>
  </si>
  <si>
    <t>which means that covariance is part of the Law of Cosines of Statistics (LoCoS!!!!)</t>
  </si>
  <si>
    <t>Windows: Installing the Solver add-in (no download needed, it comes with Excel)</t>
  </si>
  <si>
    <t>go to File, then Options.</t>
  </si>
  <si>
    <t>In the window that pops up, look near the bottom, where it says</t>
  </si>
  <si>
    <t>"Manage: Excel Add-Ins", and press the Go button.</t>
  </si>
  <si>
    <t>Click on "Add-Ins"; after that it can take a little time until it gives the new menu.</t>
  </si>
  <si>
    <t>Then check the box next to "Solver"</t>
  </si>
  <si>
    <t>You might also want to add the Analysis Toolpak</t>
  </si>
  <si>
    <t>and Analysis Toolpak VBA; that has a multiple-regression</t>
  </si>
  <si>
    <t>tool. Statisticians point out that it's not very good, which is</t>
  </si>
  <si>
    <t>true, but perhaps it's better than nothing?</t>
  </si>
  <si>
    <t>Then press OK.</t>
  </si>
  <si>
    <t>Once it's installed, look for it in the Data tab on the right.</t>
  </si>
  <si>
    <t>note: NOT =SUMPRODUCT(C34:C35,D34:D35,E34:E35)</t>
  </si>
  <si>
    <t>Mosquito Nets 2: The Sensitivity Analysis</t>
  </si>
  <si>
    <t>The formulas are set up for you, above, as is the Solver dialog. Now let's try different coefficients for Type 1 and see how that affects the optimal solution.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</si>
</sst>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164" formatCode="_(\$* #,##0.00_);_(\$* \(#,##0.00\);_(\$* \-??_);_(@_)"/>
    <numFmt numFmtId="165" formatCode="\$#,##0"/>
    <numFmt numFmtId="166" formatCode="_(* #,##0.00_);_(* \(#,##0.00\);_(* \-??_);_(@_)"/>
    <numFmt numFmtId="167" formatCode="_(* #,##0_);_(* \(#,##0\);_(* \-??_);_(@_)"/>
    <numFmt numFmtId="168" formatCode="_(\$* #,##0_);_(\$* \(#,##0\);_(\$* \-??_);_(@_)"/>
    <numFmt numFmtId="169" formatCode="&quot;$&quot;#,##0"/>
  </numFmts>
  <fonts count="16">
    <font>
      <sz val="10"/>
      <name val="Arial"/>
      <family val="2"/>
    </font>
    <font>
      <sz val="10"/>
      <name val="Arial"/>
      <family val="2"/>
    </font>
    <font>
      <b/>
      <sz val="11"/>
      <color rgb="FF000000"/>
      <name val="Arial"/>
      <family val="2"/>
    </font>
    <font>
      <u/>
      <sz val="10"/>
      <color theme="10"/>
      <name val="Arial"/>
      <family val="2"/>
    </font>
    <font>
      <sz val="14"/>
      <color rgb="FF000000"/>
      <name val="Courier New"/>
      <family val="3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 tint="0.59999389629810485"/>
      <name val="Arial"/>
      <family val="2"/>
    </font>
    <font>
      <sz val="11"/>
      <color rgb="FF000000"/>
      <name val="Courier New"/>
      <family val="3"/>
    </font>
    <font>
      <sz val="11"/>
      <color rgb="FF008000"/>
      <name val="Courier New"/>
      <family val="3"/>
    </font>
    <font>
      <sz val="11"/>
      <color rgb="FFA31515"/>
      <name val="Courier New"/>
      <family val="3"/>
    </font>
    <font>
      <sz val="11"/>
      <color rgb="FF09885A"/>
      <name val="Courier New"/>
      <family val="3"/>
    </font>
    <font>
      <sz val="11"/>
      <color rgb="FFAF00DB"/>
      <name val="Courier New"/>
      <family val="3"/>
    </font>
    <font>
      <sz val="12"/>
      <color rgb="FF212121"/>
      <name val="Roboto"/>
    </font>
    <font>
      <sz val="11"/>
      <color rgb="FF0000FF"/>
      <name val="Courier New"/>
      <family val="3"/>
    </font>
    <font>
      <sz val="11"/>
      <color rgb="FF795E26"/>
      <name val="Courier New"/>
      <family val="3"/>
    </font>
  </fonts>
  <fills count="11">
    <fill>
      <patternFill patternType="none"/>
    </fill>
    <fill>
      <patternFill patternType="gray125"/>
    </fill>
    <fill>
      <patternFill patternType="solid">
        <fgColor indexed="11"/>
        <b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46"/>
        <bgColor indexed="24"/>
      </patternFill>
    </fill>
    <fill>
      <patternFill patternType="solid">
        <fgColor indexed="45"/>
        <bgColor indexed="29"/>
      </patternFill>
    </fill>
    <fill>
      <patternFill patternType="solid">
        <fgColor indexed="13"/>
        <bgColor indexed="34"/>
      </patternFill>
    </fill>
    <fill>
      <patternFill patternType="solid">
        <fgColor indexed="53"/>
        <bgColor indexed="29"/>
      </patternFill>
    </fill>
    <fill>
      <patternFill patternType="solid">
        <fgColor indexed="50"/>
        <bgColor indexed="51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E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6" fontId="1" fillId="0" borderId="0" applyFill="0" applyBorder="0" applyAlignment="0" applyProtection="0"/>
    <xf numFmtId="164" fontId="1" fillId="0" borderId="0" applyFill="0" applyBorder="0" applyAlignment="0" applyProtection="0"/>
    <xf numFmtId="0" fontId="3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Font="1"/>
    <xf numFmtId="0" fontId="0" fillId="2" borderId="0" xfId="0" applyFill="1"/>
    <xf numFmtId="0" fontId="0" fillId="0" borderId="0" xfId="0" applyFill="1"/>
    <xf numFmtId="165" fontId="0" fillId="0" borderId="0" xfId="2" applyNumberFormat="1" applyFont="1" applyFill="1" applyBorder="1" applyAlignment="1" applyProtection="1"/>
    <xf numFmtId="0" fontId="0" fillId="3" borderId="0" xfId="0" applyFill="1"/>
    <xf numFmtId="167" fontId="0" fillId="0" borderId="0" xfId="1" applyNumberFormat="1" applyFont="1" applyFill="1" applyBorder="1" applyAlignment="1" applyProtection="1"/>
    <xf numFmtId="0" fontId="0" fillId="4" borderId="0" xfId="0" applyFont="1" applyFill="1"/>
    <xf numFmtId="0" fontId="0" fillId="5" borderId="0" xfId="0" applyFill="1"/>
    <xf numFmtId="0" fontId="0" fillId="0" borderId="0" xfId="1" applyNumberFormat="1" applyFont="1" applyFill="1" applyBorder="1" applyAlignment="1" applyProtection="1"/>
    <xf numFmtId="164" fontId="0" fillId="0" borderId="0" xfId="2" applyFont="1" applyFill="1" applyBorder="1" applyAlignment="1" applyProtection="1"/>
    <xf numFmtId="0" fontId="0" fillId="4" borderId="0" xfId="0" applyFill="1"/>
    <xf numFmtId="168" fontId="0" fillId="0" borderId="0" xfId="2" applyNumberFormat="1" applyFont="1" applyFill="1" applyBorder="1" applyAlignment="1" applyProtection="1"/>
    <xf numFmtId="0" fontId="0" fillId="6" borderId="0" xfId="0" applyFill="1"/>
    <xf numFmtId="10" fontId="0" fillId="0" borderId="0" xfId="1" applyNumberFormat="1" applyFont="1" applyFill="1" applyBorder="1" applyAlignment="1" applyProtection="1"/>
    <xf numFmtId="10" fontId="0" fillId="5" borderId="0" xfId="0" applyNumberFormat="1" applyFill="1"/>
    <xf numFmtId="0" fontId="0" fillId="7" borderId="0" xfId="0" applyFill="1"/>
    <xf numFmtId="0" fontId="0" fillId="8" borderId="0" xfId="0" applyFill="1"/>
    <xf numFmtId="0" fontId="0" fillId="0" borderId="0" xfId="0" applyNumberFormat="1"/>
    <xf numFmtId="0" fontId="0" fillId="0" borderId="0" xfId="0" applyFont="1" applyAlignment="1">
      <alignment wrapText="1"/>
    </xf>
    <xf numFmtId="0" fontId="0" fillId="0" borderId="0" xfId="2" applyNumberFormat="1" applyFont="1" applyFill="1" applyBorder="1" applyAlignment="1" applyProtection="1"/>
    <xf numFmtId="0" fontId="0" fillId="0" borderId="0" xfId="0" applyFont="1" applyAlignment="1">
      <alignment horizontal="center"/>
    </xf>
    <xf numFmtId="169" fontId="1" fillId="0" borderId="0" xfId="2" applyNumberFormat="1" applyFill="1" applyBorder="1" applyAlignment="1" applyProtection="1"/>
    <xf numFmtId="169" fontId="0" fillId="0" borderId="0" xfId="2" applyNumberFormat="1" applyFont="1" applyFill="1" applyBorder="1" applyAlignment="1" applyProtection="1"/>
    <xf numFmtId="0" fontId="0" fillId="0" borderId="0" xfId="0" applyAlignment="1">
      <alignment wrapText="1"/>
    </xf>
    <xf numFmtId="20" fontId="0" fillId="0" borderId="0" xfId="0" applyNumberFormat="1" applyFont="1"/>
    <xf numFmtId="0" fontId="2" fillId="0" borderId="0" xfId="0" applyFont="1" applyAlignment="1">
      <alignment horizontal="left" vertical="center" indent="1"/>
    </xf>
    <xf numFmtId="0" fontId="3" fillId="0" borderId="0" xfId="3"/>
    <xf numFmtId="0" fontId="4" fillId="0" borderId="0" xfId="0" applyFont="1"/>
    <xf numFmtId="0" fontId="0" fillId="9" borderId="0" xfId="0" applyNumberFormat="1" applyFill="1"/>
    <xf numFmtId="164" fontId="1" fillId="0" borderId="0" xfId="2"/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10" borderId="0" xfId="0" applyFill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/>
    <xf numFmtId="6" fontId="0" fillId="0" borderId="0" xfId="0" applyNumberFormat="1"/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AECF00"/>
      <rgbColor rgb="00FFCC00"/>
      <rgbColor rgb="00FF9900"/>
      <rgbColor rgb="00EB613D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541694217314082"/>
          <c:y val="9.0278083896497593E-2"/>
          <c:w val="0.8166683281826338"/>
          <c:h val="0.67014116123169365"/>
        </c:manualLayout>
      </c:layout>
      <c:scatterChart>
        <c:scatterStyle val="lineMarker"/>
        <c:varyColors val="0"/>
        <c:ser>
          <c:idx val="0"/>
          <c:order val="0"/>
          <c:tx>
            <c:strRef>
              <c:f>blankgraphs!$C$16</c:f>
              <c:strCache>
                <c:ptCount val="1"/>
                <c:pt idx="0">
                  <c:v>y</c:v>
                </c:pt>
              </c:strCache>
            </c:strRef>
          </c:tx>
          <c:spPr>
            <a:ln w="19050">
              <a:noFill/>
            </a:ln>
          </c:spPr>
          <c:marker>
            <c:symbol val="none"/>
          </c:marker>
          <c:xVal>
            <c:numRef>
              <c:f>blankgraphs!$B$17:$B$24</c:f>
              <c:numCache>
                <c:formatCode>General</c:formatCode>
                <c:ptCount val="8"/>
                <c:pt idx="0">
                  <c:v>5</c:v>
                </c:pt>
                <c:pt idx="1">
                  <c:v>0</c:v>
                </c:pt>
                <c:pt idx="3">
                  <c:v>14</c:v>
                </c:pt>
                <c:pt idx="4">
                  <c:v>0</c:v>
                </c:pt>
                <c:pt idx="6">
                  <c:v>6</c:v>
                </c:pt>
                <c:pt idx="7">
                  <c:v>0</c:v>
                </c:pt>
              </c:numCache>
            </c:numRef>
          </c:xVal>
          <c:yVal>
            <c:numRef>
              <c:f>blankgraphs!$C$17:$C$24</c:f>
              <c:numCache>
                <c:formatCode>General</c:formatCode>
                <c:ptCount val="8"/>
                <c:pt idx="0">
                  <c:v>0</c:v>
                </c:pt>
                <c:pt idx="1">
                  <c:v>15</c:v>
                </c:pt>
                <c:pt idx="3">
                  <c:v>0</c:v>
                </c:pt>
                <c:pt idx="4">
                  <c:v>7</c:v>
                </c:pt>
                <c:pt idx="6">
                  <c:v>0</c:v>
                </c:pt>
                <c:pt idx="7">
                  <c:v>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663-46BA-B1C2-CEEC581583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9531640"/>
        <c:axId val="1166427408"/>
      </c:scatterChart>
      <c:valAx>
        <c:axId val="919531640"/>
        <c:scaling>
          <c:orientation val="minMax"/>
          <c:max val="14"/>
          <c:min val="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Type1</a:t>
                </a:r>
              </a:p>
            </c:rich>
          </c:tx>
          <c:layout>
            <c:manualLayout>
              <c:xMode val="edge"/>
              <c:yMode val="edge"/>
              <c:x val="0.50625109361329834"/>
              <c:y val="0.868058471857684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66427408"/>
        <c:crossesAt val="0"/>
        <c:crossBetween val="midCat"/>
      </c:valAx>
      <c:valAx>
        <c:axId val="1166427408"/>
        <c:scaling>
          <c:orientation val="minMax"/>
          <c:max val="16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Type2</a:t>
                </a:r>
              </a:p>
            </c:rich>
          </c:tx>
          <c:layout>
            <c:manualLayout>
              <c:xMode val="edge"/>
              <c:yMode val="edge"/>
              <c:x val="3.3333333333333333E-2"/>
              <c:y val="0.329862204724409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19531640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541694217314082"/>
          <c:y val="9.0278083896497593E-2"/>
          <c:w val="0.8166683281826338"/>
          <c:h val="0.67014116123169365"/>
        </c:manualLayout>
      </c:layout>
      <c:scatterChart>
        <c:scatterStyle val="lineMarker"/>
        <c:varyColors val="0"/>
        <c:ser>
          <c:idx val="0"/>
          <c:order val="0"/>
          <c:tx>
            <c:strRef>
              <c:f>blankgraphs!$C$16</c:f>
              <c:strCache>
                <c:ptCount val="1"/>
                <c:pt idx="0">
                  <c:v>y</c:v>
                </c:pt>
              </c:strCache>
            </c:strRef>
          </c:tx>
          <c:spPr>
            <a:ln w="19050">
              <a:noFill/>
            </a:ln>
          </c:spPr>
          <c:marker>
            <c:symbol val="none"/>
          </c:marker>
          <c:xVal>
            <c:numRef>
              <c:f>blankgraphs!$B$17:$B$24</c:f>
              <c:numCache>
                <c:formatCode>General</c:formatCode>
                <c:ptCount val="8"/>
                <c:pt idx="0">
                  <c:v>5</c:v>
                </c:pt>
                <c:pt idx="1">
                  <c:v>0</c:v>
                </c:pt>
                <c:pt idx="3">
                  <c:v>14</c:v>
                </c:pt>
                <c:pt idx="4">
                  <c:v>0</c:v>
                </c:pt>
                <c:pt idx="6">
                  <c:v>6</c:v>
                </c:pt>
                <c:pt idx="7">
                  <c:v>0</c:v>
                </c:pt>
              </c:numCache>
            </c:numRef>
          </c:xVal>
          <c:yVal>
            <c:numRef>
              <c:f>blankgraphs!$C$17:$C$24</c:f>
              <c:numCache>
                <c:formatCode>General</c:formatCode>
                <c:ptCount val="8"/>
                <c:pt idx="0">
                  <c:v>0</c:v>
                </c:pt>
                <c:pt idx="1">
                  <c:v>15</c:v>
                </c:pt>
                <c:pt idx="3">
                  <c:v>0</c:v>
                </c:pt>
                <c:pt idx="4">
                  <c:v>7</c:v>
                </c:pt>
                <c:pt idx="6">
                  <c:v>0</c:v>
                </c:pt>
                <c:pt idx="7">
                  <c:v>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EDE-4749-89DE-EBE4A7EA4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6428192"/>
        <c:axId val="1166428584"/>
      </c:scatterChart>
      <c:valAx>
        <c:axId val="1166428192"/>
        <c:scaling>
          <c:orientation val="minMax"/>
          <c:max val="14"/>
          <c:min val="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Type1</a:t>
                </a:r>
              </a:p>
            </c:rich>
          </c:tx>
          <c:layout>
            <c:manualLayout>
              <c:xMode val="edge"/>
              <c:yMode val="edge"/>
              <c:x val="0.50625109361329834"/>
              <c:y val="0.868058471857684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66428584"/>
        <c:crossesAt val="0"/>
        <c:crossBetween val="midCat"/>
      </c:valAx>
      <c:valAx>
        <c:axId val="1166428584"/>
        <c:scaling>
          <c:orientation val="minMax"/>
          <c:max val="16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Type2</a:t>
                </a:r>
              </a:p>
            </c:rich>
          </c:tx>
          <c:layout>
            <c:manualLayout>
              <c:xMode val="edge"/>
              <c:yMode val="edge"/>
              <c:x val="3.3333333333333333E-2"/>
              <c:y val="0.329862204724409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66428192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266700</xdr:colOff>
      <xdr:row>11</xdr:row>
      <xdr:rowOff>0</xdr:rowOff>
    </xdr:from>
    <xdr:to>
      <xdr:col>15</xdr:col>
      <xdr:colOff>444975</xdr:colOff>
      <xdr:row>25</xdr:row>
      <xdr:rowOff>123825</xdr:rowOff>
    </xdr:to>
    <xdr:pic>
      <xdr:nvPicPr>
        <xdr:cNvPr id="1050" name="Picture 2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1781175"/>
          <a:ext cx="2616675" cy="2390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104775</xdr:colOff>
      <xdr:row>16</xdr:row>
      <xdr:rowOff>95250</xdr:rowOff>
    </xdr:from>
    <xdr:to>
      <xdr:col>6</xdr:col>
      <xdr:colOff>581025</xdr:colOff>
      <xdr:row>16</xdr:row>
      <xdr:rowOff>95250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 bwMode="auto">
        <a:xfrm flipH="1">
          <a:off x="3152775" y="2686050"/>
          <a:ext cx="1085850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76200</xdr:colOff>
      <xdr:row>24</xdr:row>
      <xdr:rowOff>95250</xdr:rowOff>
    </xdr:from>
    <xdr:to>
      <xdr:col>7</xdr:col>
      <xdr:colOff>600075</xdr:colOff>
      <xdr:row>24</xdr:row>
      <xdr:rowOff>114300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 bwMode="auto">
        <a:xfrm flipH="1" flipV="1">
          <a:off x="3733800" y="3981450"/>
          <a:ext cx="1133475" cy="1905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30</xdr:row>
      <xdr:rowOff>0</xdr:rowOff>
    </xdr:from>
    <xdr:to>
      <xdr:col>15</xdr:col>
      <xdr:colOff>418667</xdr:colOff>
      <xdr:row>43</xdr:row>
      <xdr:rowOff>123507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61FFD9D-0C02-46D9-B76F-ECEC690D4C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41720" y="5730240"/>
          <a:ext cx="3466667" cy="2470467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47</xdr:row>
      <xdr:rowOff>0</xdr:rowOff>
    </xdr:from>
    <xdr:to>
      <xdr:col>15</xdr:col>
      <xdr:colOff>390095</xdr:colOff>
      <xdr:row>60</xdr:row>
      <xdr:rowOff>171132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88367D8-C9C7-475E-AC48-6EB5E1EB72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41720" y="8808720"/>
          <a:ext cx="3438095" cy="2495232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64</xdr:row>
      <xdr:rowOff>0</xdr:rowOff>
    </xdr:from>
    <xdr:to>
      <xdr:col>15</xdr:col>
      <xdr:colOff>494857</xdr:colOff>
      <xdr:row>77</xdr:row>
      <xdr:rowOff>75884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AEFBA6A-48BC-4C77-8844-02B1D3A112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141720" y="11849100"/>
          <a:ext cx="3542857" cy="24380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7</xdr:col>
      <xdr:colOff>304800</xdr:colOff>
      <xdr:row>30</xdr:row>
      <xdr:rowOff>152400</xdr:rowOff>
    </xdr:to>
    <xdr:graphicFrame macro="">
      <xdr:nvGraphicFramePr>
        <xdr:cNvPr id="8245" name="Chart 1">
          <a:extLst>
            <a:ext uri="{FF2B5EF4-FFF2-40B4-BE49-F238E27FC236}">
              <a16:creationId xmlns:a16="http://schemas.microsoft.com/office/drawing/2014/main" id="{00000000-0008-0000-0600-000035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0</xdr:rowOff>
    </xdr:from>
    <xdr:to>
      <xdr:col>7</xdr:col>
      <xdr:colOff>304800</xdr:colOff>
      <xdr:row>47</xdr:row>
      <xdr:rowOff>152400</xdr:rowOff>
    </xdr:to>
    <xdr:graphicFrame macro="">
      <xdr:nvGraphicFramePr>
        <xdr:cNvPr id="8246" name="Chart 2">
          <a:extLst>
            <a:ext uri="{FF2B5EF4-FFF2-40B4-BE49-F238E27FC236}">
              <a16:creationId xmlns:a16="http://schemas.microsoft.com/office/drawing/2014/main" id="{00000000-0008-0000-0600-000036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1437</xdr:colOff>
      <xdr:row>6</xdr:row>
      <xdr:rowOff>0</xdr:rowOff>
    </xdr:from>
    <xdr:to>
      <xdr:col>7</xdr:col>
      <xdr:colOff>201913</xdr:colOff>
      <xdr:row>12</xdr:row>
      <xdr:rowOff>162622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3461" y="975732"/>
          <a:ext cx="809147" cy="113835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449580</xdr:colOff>
      <xdr:row>8</xdr:row>
      <xdr:rowOff>114300</xdr:rowOff>
    </xdr:to>
    <xdr:pic>
      <xdr:nvPicPr>
        <xdr:cNvPr id="2" name="Picture 1" descr="https://lh5.googleusercontent.com/TL2TmfcmNiundiMdyBUOPTVUEgX8IP7S0S4JocQd-l8RFJb_KYDGIHimNuGc2TcaFbD44dS7dTbQ7eQBgqmLer1DjKuTNVXhIrRh_rJaa9ET9B59Iw99uAZuNkd5yRz1tnixUZSRp_y9wJp0RJcsWq82QRkkmIyRalBrY3-1-w5zN1pCeMDmArkp">
          <a:extLst>
            <a:ext uri="{FF2B5EF4-FFF2-40B4-BE49-F238E27FC236}">
              <a16:creationId xmlns:a16="http://schemas.microsoft.com/office/drawing/2014/main" id="{6E6B9FE5-3B1D-4A48-A4DA-B74F082D79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7640"/>
          <a:ext cx="1059180" cy="1287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2</xdr:col>
      <xdr:colOff>601980</xdr:colOff>
      <xdr:row>17</xdr:row>
      <xdr:rowOff>45720</xdr:rowOff>
    </xdr:to>
    <xdr:pic>
      <xdr:nvPicPr>
        <xdr:cNvPr id="3" name="Picture 2" descr="https://lh6.googleusercontent.com/Lzpwa2xOKn4kAhDyxVo-rKU93m3GZvcMwBUN41YCgnk1MNEIJNIA42h78iZ7J5sifI_eBjVSkDAoa15JD_3g0ZokUxpw4LN_KmMF-MG6qEsNVRE0KHVeI3EHoh9xoh_JnOinXSgQbHPpsQrN9e_ho0zUMREFWbPKH1jGEurpRQb3_sRafyzQiRVX">
          <a:extLst>
            <a:ext uri="{FF2B5EF4-FFF2-40B4-BE49-F238E27FC236}">
              <a16:creationId xmlns:a16="http://schemas.microsoft.com/office/drawing/2014/main" id="{219123C2-0FB7-47E5-9D38-E9B1537EA2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76400"/>
          <a:ext cx="1211580" cy="1219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2</xdr:col>
      <xdr:colOff>487680</xdr:colOff>
      <xdr:row>27</xdr:row>
      <xdr:rowOff>22860</xdr:rowOff>
    </xdr:to>
    <xdr:pic>
      <xdr:nvPicPr>
        <xdr:cNvPr id="4" name="Picture 3" descr="https://lh3.googleusercontent.com/IDKyFNCKoJWQ_3a_pnQWK_P7P1tMYVzENowQoyoocW5zIv42_vzfjqteLxS7nhso3JW6dWpAj5MBRGWhF94SlaINaPi5IrER5WpALA4epLs-r_gZt-04WCOaknKa_u05F--2wdYv3RbWGdekKuPJDUWlKCPxh3Gyy6jawY9dIENxyYmcnu0DxnRY">
          <a:extLst>
            <a:ext uri="{FF2B5EF4-FFF2-40B4-BE49-F238E27FC236}">
              <a16:creationId xmlns:a16="http://schemas.microsoft.com/office/drawing/2014/main" id="{356A04EA-F37E-44B5-B8FE-CF94BD0E68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017520"/>
          <a:ext cx="1097280" cy="1531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2</xdr:col>
      <xdr:colOff>495300</xdr:colOff>
      <xdr:row>38</xdr:row>
      <xdr:rowOff>0</xdr:rowOff>
    </xdr:to>
    <xdr:pic>
      <xdr:nvPicPr>
        <xdr:cNvPr id="5" name="Picture 4" descr="https://lh6.googleusercontent.com/e8H7MT-cS19EbUPKIlnMW2whOGTgMGzhiACYLzPQJAMj1z71_dmVYQZgYH7e7lTfOPZgg-xczjRszChl9c7oIJ-SVk8Adg_BQcvvf5fmtYKhlWOl139X0VA1zRIgzumSagO3Nxq6dBu_tBrfXsF7JPbItJ_HWmykmh38TAhv9Z6jHZ43DLZHxg9O">
          <a:extLst>
            <a:ext uri="{FF2B5EF4-FFF2-40B4-BE49-F238E27FC236}">
              <a16:creationId xmlns:a16="http://schemas.microsoft.com/office/drawing/2014/main" id="{3C3BB045-4D4A-4C91-A500-5176433209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693920"/>
          <a:ext cx="1104900" cy="1676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39</xdr:row>
      <xdr:rowOff>0</xdr:rowOff>
    </xdr:from>
    <xdr:to>
      <xdr:col>3</xdr:col>
      <xdr:colOff>175260</xdr:colOff>
      <xdr:row>46</xdr:row>
      <xdr:rowOff>91440</xdr:rowOff>
    </xdr:to>
    <xdr:pic>
      <xdr:nvPicPr>
        <xdr:cNvPr id="6" name="Picture 5" descr="https://lh5.googleusercontent.com/WE_b1lQ1D3PoMqZIFNHSVa-56zhZtRktNA3gYwVpWKB1MwnnFOusgIHByAgGQjiiHvZhwGeBVcCKtOk_pFKjkHsVnFBXcs8A-iGkcD0zDG4YQ_bM64uEfkEOZxPhpiXkX1u5iae-WhxyudBZ6P0V677ekfbALSFXfqbsw1njPmjA0u2CNOmBrYgc">
          <a:extLst>
            <a:ext uri="{FF2B5EF4-FFF2-40B4-BE49-F238E27FC236}">
              <a16:creationId xmlns:a16="http://schemas.microsoft.com/office/drawing/2014/main" id="{55B76579-ACC6-4555-8306-E28550897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537960"/>
          <a:ext cx="1394460" cy="1264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link.springer.com/article/10.1007/s10951-014-0405-x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colab.research.google.com/drive/1suD86CBluepf19IC3yJawCKLjfSEoXA1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4"/>
  <sheetViews>
    <sheetView tabSelected="1" topLeftCell="A3" zoomScaleNormal="100" workbookViewId="0">
      <selection activeCell="B14" sqref="B14"/>
    </sheetView>
  </sheetViews>
  <sheetFormatPr defaultRowHeight="13.2"/>
  <sheetData>
    <row r="1" spans="1:12">
      <c r="A1" t="s">
        <v>78</v>
      </c>
    </row>
    <row r="2" spans="1:12">
      <c r="A2" s="1" t="s">
        <v>79</v>
      </c>
    </row>
    <row r="3" spans="1:12">
      <c r="A3" s="1" t="s">
        <v>80</v>
      </c>
    </row>
    <row r="4" spans="1:12">
      <c r="A4" s="1" t="s">
        <v>153</v>
      </c>
    </row>
    <row r="5" spans="1:12">
      <c r="A5" s="1" t="s">
        <v>154</v>
      </c>
    </row>
    <row r="6" spans="1:12">
      <c r="A6" s="1" t="s">
        <v>155</v>
      </c>
    </row>
    <row r="7" spans="1:12">
      <c r="A7" s="1" t="s">
        <v>156</v>
      </c>
    </row>
    <row r="8" spans="1:12">
      <c r="A8" s="1" t="s">
        <v>81</v>
      </c>
    </row>
    <row r="9" spans="1:12">
      <c r="A9" s="1" t="s">
        <v>82</v>
      </c>
    </row>
    <row r="10" spans="1:12">
      <c r="A10" s="1" t="s">
        <v>83</v>
      </c>
      <c r="L10" t="s">
        <v>178</v>
      </c>
    </row>
    <row r="12" spans="1:12">
      <c r="A12" s="1"/>
    </row>
    <row r="13" spans="1:12">
      <c r="A13" s="1"/>
    </row>
    <row r="16" spans="1:12">
      <c r="A16" s="1" t="s">
        <v>0</v>
      </c>
      <c r="D16" s="1" t="s">
        <v>85</v>
      </c>
      <c r="E16" s="1" t="s">
        <v>86</v>
      </c>
    </row>
    <row r="17" spans="1:9">
      <c r="D17" s="2"/>
      <c r="E17" s="2"/>
      <c r="H17" t="s">
        <v>172</v>
      </c>
    </row>
    <row r="19" spans="1:9">
      <c r="B19" s="1"/>
      <c r="D19" s="3"/>
      <c r="E19" s="3"/>
    </row>
    <row r="20" spans="1:9">
      <c r="B20" s="1"/>
      <c r="D20" s="4"/>
      <c r="E20" s="4"/>
    </row>
    <row r="21" spans="1:9">
      <c r="B21" s="1"/>
      <c r="D21" s="4"/>
      <c r="E21" s="4"/>
    </row>
    <row r="22" spans="1:9">
      <c r="B22" s="1"/>
      <c r="D22" s="4"/>
      <c r="E22" s="4"/>
    </row>
    <row r="24" spans="1:9">
      <c r="B24" s="1" t="s">
        <v>1</v>
      </c>
    </row>
    <row r="25" spans="1:9">
      <c r="A25" s="1" t="s">
        <v>2</v>
      </c>
      <c r="B25" s="1" t="s">
        <v>84</v>
      </c>
      <c r="D25" s="18">
        <v>3</v>
      </c>
      <c r="E25" s="18">
        <v>2</v>
      </c>
      <c r="F25" s="5">
        <f>SUMPRODUCT($D$17:$E$17,D25:E25)</f>
        <v>0</v>
      </c>
      <c r="I25" t="s">
        <v>161</v>
      </c>
    </row>
    <row r="27" spans="1:9">
      <c r="A27" t="s">
        <v>169</v>
      </c>
    </row>
    <row r="28" spans="1:9">
      <c r="A28" s="1"/>
      <c r="B28" s="1" t="s">
        <v>4</v>
      </c>
      <c r="D28" s="6">
        <v>2</v>
      </c>
      <c r="E28" s="6">
        <v>1</v>
      </c>
      <c r="F28" s="7">
        <f>SUMPRODUCT($D$17:$E$17,D28:E28)</f>
        <v>0</v>
      </c>
      <c r="G28" s="1" t="s">
        <v>5</v>
      </c>
      <c r="H28" s="8">
        <v>100</v>
      </c>
      <c r="I28" s="1" t="s">
        <v>157</v>
      </c>
    </row>
    <row r="29" spans="1:9">
      <c r="B29" s="1" t="s">
        <v>7</v>
      </c>
      <c r="D29" s="6">
        <v>1</v>
      </c>
      <c r="E29" s="6">
        <v>1</v>
      </c>
      <c r="F29" s="7">
        <f t="shared" ref="F29:F30" si="0">SUMPRODUCT($D$17:$E$17,D29:E29)</f>
        <v>0</v>
      </c>
      <c r="G29" s="1" t="s">
        <v>5</v>
      </c>
      <c r="H29" s="8">
        <v>80</v>
      </c>
      <c r="I29" s="1" t="s">
        <v>157</v>
      </c>
    </row>
    <row r="30" spans="1:9">
      <c r="B30" s="1" t="s">
        <v>87</v>
      </c>
      <c r="D30" s="6">
        <v>1</v>
      </c>
      <c r="E30" s="9">
        <v>0</v>
      </c>
      <c r="F30" s="7">
        <f t="shared" si="0"/>
        <v>0</v>
      </c>
      <c r="G30" s="1" t="s">
        <v>5</v>
      </c>
      <c r="H30" s="8">
        <v>40</v>
      </c>
      <c r="I30" s="1" t="s">
        <v>88</v>
      </c>
    </row>
    <row r="31" spans="1:9">
      <c r="F31" t="s">
        <v>162</v>
      </c>
      <c r="H31" t="s">
        <v>166</v>
      </c>
    </row>
    <row r="32" spans="1:9">
      <c r="F32" t="s">
        <v>163</v>
      </c>
      <c r="H32" t="s">
        <v>168</v>
      </c>
    </row>
    <row r="33" spans="6:8">
      <c r="F33" t="s">
        <v>164</v>
      </c>
      <c r="H33" t="s">
        <v>167</v>
      </c>
    </row>
    <row r="34" spans="6:8">
      <c r="F34" t="s">
        <v>165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5"/>
  <sheetViews>
    <sheetView workbookViewId="0"/>
  </sheetViews>
  <sheetFormatPr defaultRowHeight="13.2"/>
  <sheetData>
    <row r="1" spans="1:11">
      <c r="A1" s="1" t="s">
        <v>51</v>
      </c>
      <c r="I1" t="s">
        <v>52</v>
      </c>
      <c r="K1" s="13"/>
    </row>
    <row r="2" spans="1:11">
      <c r="A2" t="s">
        <v>78</v>
      </c>
    </row>
    <row r="3" spans="1:11">
      <c r="A3" s="1" t="s">
        <v>79</v>
      </c>
    </row>
    <row r="4" spans="1:11">
      <c r="A4" s="1" t="s">
        <v>80</v>
      </c>
    </row>
    <row r="5" spans="1:11">
      <c r="A5" s="1" t="s">
        <v>153</v>
      </c>
    </row>
    <row r="6" spans="1:11">
      <c r="A6" s="1" t="s">
        <v>154</v>
      </c>
    </row>
    <row r="7" spans="1:11">
      <c r="A7" s="1" t="s">
        <v>155</v>
      </c>
    </row>
    <row r="8" spans="1:11">
      <c r="A8" s="1" t="s">
        <v>156</v>
      </c>
    </row>
    <row r="9" spans="1:11">
      <c r="A9" s="1" t="s">
        <v>81</v>
      </c>
    </row>
    <row r="10" spans="1:11">
      <c r="A10" s="1" t="s">
        <v>82</v>
      </c>
    </row>
    <row r="11" spans="1:11">
      <c r="A11" s="1" t="s">
        <v>83</v>
      </c>
    </row>
    <row r="13" spans="1:11">
      <c r="A13" s="1"/>
    </row>
    <row r="14" spans="1:11">
      <c r="A14" s="1"/>
    </row>
    <row r="17" spans="1:9">
      <c r="D17" s="1" t="s">
        <v>85</v>
      </c>
      <c r="E17" s="1" t="s">
        <v>86</v>
      </c>
    </row>
    <row r="18" spans="1:9">
      <c r="B18" s="1" t="s">
        <v>0</v>
      </c>
      <c r="D18" s="2"/>
      <c r="E18" s="2"/>
      <c r="F18" t="s">
        <v>160</v>
      </c>
    </row>
    <row r="19" spans="1:9">
      <c r="D19" s="3"/>
      <c r="E19" s="3"/>
    </row>
    <row r="20" spans="1:9">
      <c r="B20" s="1"/>
      <c r="D20" s="3"/>
      <c r="E20" s="3"/>
    </row>
    <row r="21" spans="1:9">
      <c r="B21" s="1"/>
      <c r="D21" s="4"/>
      <c r="E21" s="4"/>
    </row>
    <row r="22" spans="1:9">
      <c r="B22" s="1"/>
      <c r="D22" s="4"/>
      <c r="E22" s="4"/>
    </row>
    <row r="23" spans="1:9">
      <c r="B23" s="1"/>
      <c r="D23" s="4"/>
      <c r="E23" s="4"/>
    </row>
    <row r="25" spans="1:9">
      <c r="B25" s="1" t="s">
        <v>1</v>
      </c>
    </row>
    <row r="26" spans="1:9">
      <c r="A26" s="1" t="s">
        <v>2</v>
      </c>
      <c r="B26" s="1" t="s">
        <v>84</v>
      </c>
      <c r="D26" s="18">
        <v>3</v>
      </c>
      <c r="E26" s="18">
        <v>2</v>
      </c>
      <c r="F26" s="5">
        <f>SUMPRODUCT($D$18:$E$18,D26:E26)</f>
        <v>0</v>
      </c>
      <c r="G26" t="s">
        <v>161</v>
      </c>
    </row>
    <row r="28" spans="1:9">
      <c r="A28" t="s">
        <v>169</v>
      </c>
    </row>
    <row r="29" spans="1:9">
      <c r="A29" s="1"/>
      <c r="B29" s="1" t="s">
        <v>4</v>
      </c>
      <c r="D29" s="6">
        <v>2</v>
      </c>
      <c r="E29" s="6">
        <v>1</v>
      </c>
      <c r="F29" s="7">
        <f>SUMPRODUCT($D$18:$E$18,D29:E29)</f>
        <v>0</v>
      </c>
      <c r="G29" s="1" t="s">
        <v>5</v>
      </c>
      <c r="H29" s="8">
        <v>100</v>
      </c>
      <c r="I29" s="1" t="s">
        <v>89</v>
      </c>
    </row>
    <row r="30" spans="1:9">
      <c r="B30" s="1" t="s">
        <v>7</v>
      </c>
      <c r="D30" s="6">
        <v>1</v>
      </c>
      <c r="E30" s="6">
        <v>1</v>
      </c>
      <c r="F30" s="7">
        <f>SUMPRODUCT($D$18:$E$18,D30:E30)</f>
        <v>0</v>
      </c>
      <c r="G30" s="1" t="s">
        <v>5</v>
      </c>
      <c r="H30" s="8">
        <v>80</v>
      </c>
      <c r="I30" s="1" t="s">
        <v>89</v>
      </c>
    </row>
    <row r="31" spans="1:9">
      <c r="B31" s="1" t="s">
        <v>87</v>
      </c>
      <c r="D31" s="6">
        <v>1</v>
      </c>
      <c r="E31" s="9">
        <v>0</v>
      </c>
      <c r="F31" s="7">
        <f>SUMPRODUCT($D$18:$E$18,D31:E31)</f>
        <v>0</v>
      </c>
      <c r="G31" s="1" t="s">
        <v>5</v>
      </c>
      <c r="H31" s="8">
        <v>40</v>
      </c>
      <c r="I31" s="1" t="s">
        <v>88</v>
      </c>
    </row>
    <row r="32" spans="1:9">
      <c r="F32" t="s">
        <v>162</v>
      </c>
      <c r="H32" t="s">
        <v>166</v>
      </c>
    </row>
    <row r="33" spans="6:8">
      <c r="F33" t="s">
        <v>163</v>
      </c>
      <c r="H33" t="s">
        <v>168</v>
      </c>
    </row>
    <row r="34" spans="6:8">
      <c r="F34" t="s">
        <v>164</v>
      </c>
      <c r="H34" t="s">
        <v>167</v>
      </c>
    </row>
    <row r="35" spans="6:8">
      <c r="F35" t="s">
        <v>165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35"/>
  <sheetViews>
    <sheetView workbookViewId="0">
      <selection activeCell="H26" sqref="H26"/>
    </sheetView>
  </sheetViews>
  <sheetFormatPr defaultRowHeight="13.2"/>
  <sheetData>
    <row r="1" spans="1:12">
      <c r="A1" s="1" t="s">
        <v>53</v>
      </c>
      <c r="I1" t="s">
        <v>52</v>
      </c>
      <c r="K1" s="13"/>
    </row>
    <row r="2" spans="1:12">
      <c r="A2" t="s">
        <v>78</v>
      </c>
    </row>
    <row r="3" spans="1:12">
      <c r="A3" s="1" t="s">
        <v>79</v>
      </c>
    </row>
    <row r="4" spans="1:12">
      <c r="A4" s="1" t="s">
        <v>80</v>
      </c>
    </row>
    <row r="5" spans="1:12">
      <c r="A5" s="1" t="s">
        <v>153</v>
      </c>
      <c r="L5" s="1"/>
    </row>
    <row r="6" spans="1:12">
      <c r="A6" s="1" t="s">
        <v>154</v>
      </c>
      <c r="L6" s="1"/>
    </row>
    <row r="7" spans="1:12">
      <c r="A7" s="1" t="s">
        <v>155</v>
      </c>
      <c r="L7" s="1"/>
    </row>
    <row r="8" spans="1:12">
      <c r="A8" s="1" t="s">
        <v>156</v>
      </c>
      <c r="L8" s="1"/>
    </row>
    <row r="9" spans="1:12">
      <c r="A9" s="1" t="s">
        <v>170</v>
      </c>
      <c r="L9" s="1"/>
    </row>
    <row r="10" spans="1:12">
      <c r="A10" s="1" t="s">
        <v>251</v>
      </c>
      <c r="L10" s="1"/>
    </row>
    <row r="11" spans="1:12">
      <c r="L11" s="1"/>
    </row>
    <row r="12" spans="1:12">
      <c r="A12" s="1" t="s">
        <v>83</v>
      </c>
      <c r="L12" s="1"/>
    </row>
    <row r="13" spans="1:12">
      <c r="A13" s="1"/>
      <c r="L13" s="1"/>
    </row>
    <row r="14" spans="1:12">
      <c r="A14" s="1"/>
    </row>
    <row r="16" spans="1:12">
      <c r="A16" s="1"/>
    </row>
    <row r="17" spans="1:9">
      <c r="A17" s="1" t="s">
        <v>0</v>
      </c>
      <c r="D17" s="1" t="s">
        <v>85</v>
      </c>
      <c r="E17" s="1" t="s">
        <v>86</v>
      </c>
    </row>
    <row r="18" spans="1:9">
      <c r="D18" s="2"/>
      <c r="E18" s="2"/>
      <c r="H18" t="s">
        <v>160</v>
      </c>
    </row>
    <row r="19" spans="1:9">
      <c r="D19" s="3"/>
      <c r="E19" s="3"/>
    </row>
    <row r="20" spans="1:9">
      <c r="B20" s="1"/>
      <c r="D20" s="3"/>
      <c r="E20" s="3"/>
    </row>
    <row r="21" spans="1:9">
      <c r="B21" s="1"/>
      <c r="D21" s="4"/>
      <c r="E21" s="4"/>
    </row>
    <row r="22" spans="1:9">
      <c r="B22" s="1"/>
      <c r="D22" s="4"/>
      <c r="E22" s="4"/>
    </row>
    <row r="23" spans="1:9">
      <c r="B23" s="1"/>
      <c r="D23" s="4"/>
      <c r="E23" s="4"/>
    </row>
    <row r="25" spans="1:9">
      <c r="B25" s="1" t="s">
        <v>1</v>
      </c>
    </row>
    <row r="26" spans="1:9">
      <c r="A26" s="1" t="s">
        <v>2</v>
      </c>
      <c r="B26" s="1" t="s">
        <v>84</v>
      </c>
      <c r="D26" s="18">
        <v>3</v>
      </c>
      <c r="E26" s="18">
        <v>2</v>
      </c>
      <c r="F26" s="5">
        <f>SUMPRODUCT($D$18:$E$18,D26:E26)</f>
        <v>0</v>
      </c>
      <c r="H26" t="s">
        <v>161</v>
      </c>
    </row>
    <row r="28" spans="1:9">
      <c r="A28" t="s">
        <v>169</v>
      </c>
    </row>
    <row r="29" spans="1:9">
      <c r="A29" s="1"/>
      <c r="B29" s="1" t="s">
        <v>4</v>
      </c>
      <c r="D29" s="6">
        <v>2</v>
      </c>
      <c r="E29" s="6">
        <v>1</v>
      </c>
      <c r="F29" s="7">
        <f>SUMPRODUCT($D$18:$E$18,D29:E29)</f>
        <v>0</v>
      </c>
      <c r="G29" s="1" t="s">
        <v>5</v>
      </c>
      <c r="H29" s="8">
        <v>100</v>
      </c>
      <c r="I29" s="1" t="s">
        <v>89</v>
      </c>
    </row>
    <row r="30" spans="1:9">
      <c r="B30" s="1" t="s">
        <v>7</v>
      </c>
      <c r="D30" s="6">
        <v>1</v>
      </c>
      <c r="E30" s="6">
        <v>1</v>
      </c>
      <c r="F30" s="7">
        <f>SUMPRODUCT($D$18:$E$18,D30:E30)</f>
        <v>0</v>
      </c>
      <c r="G30" s="1" t="s">
        <v>5</v>
      </c>
      <c r="H30" s="8">
        <v>80</v>
      </c>
      <c r="I30" s="1" t="s">
        <v>89</v>
      </c>
    </row>
    <row r="31" spans="1:9">
      <c r="B31" s="1" t="s">
        <v>87</v>
      </c>
      <c r="D31" s="6">
        <v>1</v>
      </c>
      <c r="E31" s="9">
        <v>0</v>
      </c>
      <c r="F31" s="7">
        <f>SUMPRODUCT($D$18:$E$18,D31:E31)</f>
        <v>0</v>
      </c>
      <c r="G31" s="1" t="s">
        <v>54</v>
      </c>
      <c r="H31" s="8" t="s">
        <v>54</v>
      </c>
      <c r="I31" s="1" t="s">
        <v>88</v>
      </c>
    </row>
    <row r="32" spans="1:9">
      <c r="F32" t="s">
        <v>162</v>
      </c>
      <c r="H32" t="s">
        <v>166</v>
      </c>
    </row>
    <row r="33" spans="6:8">
      <c r="F33" t="s">
        <v>163</v>
      </c>
      <c r="H33" t="s">
        <v>168</v>
      </c>
    </row>
    <row r="34" spans="6:8">
      <c r="F34" t="s">
        <v>164</v>
      </c>
      <c r="H34" t="s">
        <v>167</v>
      </c>
    </row>
    <row r="35" spans="6:8">
      <c r="F35" t="s">
        <v>165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24"/>
  <sheetViews>
    <sheetView workbookViewId="0"/>
  </sheetViews>
  <sheetFormatPr defaultRowHeight="13.2"/>
  <sheetData>
    <row r="1" spans="1:10">
      <c r="A1" s="1" t="s">
        <v>55</v>
      </c>
      <c r="H1" t="s">
        <v>52</v>
      </c>
      <c r="J1" s="13"/>
    </row>
    <row r="2" spans="1:10">
      <c r="A2" t="s">
        <v>114</v>
      </c>
    </row>
    <row r="3" spans="1:10">
      <c r="A3" t="s">
        <v>115</v>
      </c>
    </row>
    <row r="4" spans="1:10">
      <c r="A4" t="s">
        <v>116</v>
      </c>
    </row>
    <row r="5" spans="1:10">
      <c r="A5" t="s">
        <v>117</v>
      </c>
    </row>
    <row r="7" spans="1:10">
      <c r="A7" t="s">
        <v>134</v>
      </c>
    </row>
    <row r="8" spans="1:10">
      <c r="A8" s="1"/>
    </row>
    <row r="9" spans="1:10">
      <c r="A9" s="1" t="s">
        <v>132</v>
      </c>
      <c r="D9" s="10"/>
      <c r="E9" s="10"/>
    </row>
    <row r="10" spans="1:10">
      <c r="A10" s="1" t="s">
        <v>181</v>
      </c>
    </row>
    <row r="11" spans="1:10">
      <c r="A11" s="1" t="s">
        <v>0</v>
      </c>
      <c r="D11" s="1" t="s">
        <v>120</v>
      </c>
      <c r="E11" s="1" t="s">
        <v>121</v>
      </c>
    </row>
    <row r="12" spans="1:10">
      <c r="D12" s="2"/>
      <c r="E12" s="2"/>
      <c r="H12" t="s">
        <v>160</v>
      </c>
    </row>
    <row r="14" spans="1:10">
      <c r="B14" s="1" t="s">
        <v>1</v>
      </c>
    </row>
    <row r="15" spans="1:10">
      <c r="A15" s="1" t="s">
        <v>2</v>
      </c>
      <c r="B15" s="1" t="s">
        <v>122</v>
      </c>
      <c r="D15" s="18">
        <v>3</v>
      </c>
      <c r="E15" s="18">
        <v>5</v>
      </c>
      <c r="F15" s="5"/>
      <c r="I15" t="s">
        <v>161</v>
      </c>
    </row>
    <row r="17" spans="1:9">
      <c r="A17" t="s">
        <v>169</v>
      </c>
    </row>
    <row r="18" spans="1:9">
      <c r="A18" s="1"/>
      <c r="B18" s="1" t="s">
        <v>123</v>
      </c>
      <c r="D18" s="6">
        <v>3</v>
      </c>
      <c r="E18" s="6">
        <v>1</v>
      </c>
      <c r="F18" s="11"/>
      <c r="H18" s="8">
        <v>15</v>
      </c>
      <c r="I18" s="1" t="s">
        <v>8</v>
      </c>
    </row>
    <row r="19" spans="1:9">
      <c r="B19" s="1" t="s">
        <v>124</v>
      </c>
      <c r="D19" s="6">
        <v>1</v>
      </c>
      <c r="E19" s="6">
        <v>2</v>
      </c>
      <c r="F19" s="11"/>
      <c r="H19" s="8">
        <v>14</v>
      </c>
      <c r="I19" s="1" t="s">
        <v>6</v>
      </c>
    </row>
    <row r="20" spans="1:9">
      <c r="B20" s="1" t="s">
        <v>125</v>
      </c>
      <c r="D20" s="6">
        <v>3</v>
      </c>
      <c r="E20" s="6">
        <v>2</v>
      </c>
      <c r="F20" s="11"/>
      <c r="G20" t="s">
        <v>107</v>
      </c>
      <c r="H20" s="8" t="s">
        <v>107</v>
      </c>
      <c r="I20" s="1" t="s">
        <v>8</v>
      </c>
    </row>
    <row r="21" spans="1:9">
      <c r="F21" t="s">
        <v>162</v>
      </c>
      <c r="H21" t="s">
        <v>166</v>
      </c>
    </row>
    <row r="22" spans="1:9">
      <c r="F22" t="s">
        <v>163</v>
      </c>
      <c r="H22" t="s">
        <v>168</v>
      </c>
    </row>
    <row r="23" spans="1:9">
      <c r="F23" t="s">
        <v>164</v>
      </c>
      <c r="H23" t="s">
        <v>167</v>
      </c>
    </row>
    <row r="24" spans="1:9">
      <c r="F24" t="s">
        <v>165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27"/>
  <sheetViews>
    <sheetView workbookViewId="0"/>
  </sheetViews>
  <sheetFormatPr defaultColWidth="11.5546875" defaultRowHeight="13.2"/>
  <sheetData>
    <row r="1" spans="1:9">
      <c r="A1" t="s">
        <v>56</v>
      </c>
      <c r="G1" t="s">
        <v>52</v>
      </c>
      <c r="I1" s="13"/>
    </row>
    <row r="2" spans="1:9">
      <c r="A2" t="s">
        <v>57</v>
      </c>
    </row>
    <row r="4" spans="1:9">
      <c r="A4" t="s">
        <v>58</v>
      </c>
    </row>
    <row r="5" spans="1:9">
      <c r="A5" t="s">
        <v>59</v>
      </c>
    </row>
    <row r="7" spans="1:9">
      <c r="A7" t="s">
        <v>60</v>
      </c>
    </row>
    <row r="8" spans="1:9">
      <c r="A8" t="s">
        <v>61</v>
      </c>
    </row>
    <row r="11" spans="1:9">
      <c r="A11" s="1" t="s">
        <v>0</v>
      </c>
      <c r="D11" s="1" t="s">
        <v>62</v>
      </c>
      <c r="E11" s="1" t="s">
        <v>63</v>
      </c>
    </row>
    <row r="12" spans="1:9">
      <c r="D12" s="2"/>
      <c r="E12" s="2"/>
      <c r="H12" t="s">
        <v>172</v>
      </c>
    </row>
    <row r="14" spans="1:9">
      <c r="B14" s="1" t="s">
        <v>1</v>
      </c>
    </row>
    <row r="15" spans="1:9">
      <c r="A15" s="1" t="s">
        <v>64</v>
      </c>
      <c r="B15" s="1" t="s">
        <v>65</v>
      </c>
      <c r="D15" s="30">
        <f>1/3</f>
        <v>0.33333333333333331</v>
      </c>
      <c r="E15" s="30">
        <f>0.16/2</f>
        <v>0.08</v>
      </c>
      <c r="F15" s="5">
        <f>SUMPRODUCT($D$12:$E$12,D15:E15)</f>
        <v>0</v>
      </c>
      <c r="I15" t="s">
        <v>161</v>
      </c>
    </row>
    <row r="18" spans="1:9">
      <c r="A18" s="1" t="s">
        <v>3</v>
      </c>
      <c r="B18" s="1" t="s">
        <v>66</v>
      </c>
      <c r="D18" s="6">
        <v>10</v>
      </c>
      <c r="E18" s="6">
        <v>5</v>
      </c>
      <c r="F18" s="11">
        <f>SUMPRODUCT($D$12:$E$12,D18:E18)</f>
        <v>0</v>
      </c>
      <c r="G18" t="s">
        <v>67</v>
      </c>
      <c r="H18" s="8">
        <v>50</v>
      </c>
      <c r="I18" s="1" t="s">
        <v>68</v>
      </c>
    </row>
    <row r="19" spans="1:9">
      <c r="B19" s="1" t="s">
        <v>69</v>
      </c>
      <c r="D19" s="14">
        <f>0.04/3</f>
        <v>1.3333333333333334E-2</v>
      </c>
      <c r="E19" s="14">
        <f>0.04/2</f>
        <v>0.02</v>
      </c>
      <c r="F19" s="11">
        <f>SUMPRODUCT($D$12:$E$12,D19:E19)</f>
        <v>0</v>
      </c>
      <c r="G19" t="s">
        <v>67</v>
      </c>
      <c r="H19" s="15">
        <v>1</v>
      </c>
      <c r="I19" s="1" t="s">
        <v>180</v>
      </c>
    </row>
    <row r="20" spans="1:9">
      <c r="B20" s="1"/>
      <c r="D20" s="6"/>
      <c r="E20" s="6"/>
      <c r="F20" t="s">
        <v>162</v>
      </c>
      <c r="H20" t="s">
        <v>166</v>
      </c>
      <c r="I20" s="1"/>
    </row>
    <row r="21" spans="1:9">
      <c r="F21" t="s">
        <v>163</v>
      </c>
      <c r="H21" t="s">
        <v>168</v>
      </c>
    </row>
    <row r="22" spans="1:9">
      <c r="F22" t="s">
        <v>164</v>
      </c>
      <c r="H22" t="s">
        <v>167</v>
      </c>
    </row>
    <row r="23" spans="1:9">
      <c r="F23" t="s">
        <v>165</v>
      </c>
    </row>
    <row r="25" spans="1:9">
      <c r="A25" t="s">
        <v>70</v>
      </c>
    </row>
    <row r="26" spans="1:9">
      <c r="A26" t="s">
        <v>71</v>
      </c>
    </row>
    <row r="27" spans="1:9">
      <c r="A27" t="s">
        <v>171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35"/>
  <sheetViews>
    <sheetView workbookViewId="0">
      <selection activeCell="H26" sqref="H26"/>
    </sheetView>
  </sheetViews>
  <sheetFormatPr defaultRowHeight="13.2"/>
  <cols>
    <col min="12" max="12" width="15.44140625" customWidth="1"/>
    <col min="13" max="13" width="8" bestFit="1" customWidth="1"/>
    <col min="14" max="14" width="11.109375" bestFit="1" customWidth="1"/>
  </cols>
  <sheetData>
    <row r="1" spans="1:11">
      <c r="A1" s="1" t="s">
        <v>108</v>
      </c>
      <c r="I1" t="s">
        <v>52</v>
      </c>
      <c r="K1" s="13"/>
    </row>
    <row r="2" spans="1:11">
      <c r="A2" t="s">
        <v>78</v>
      </c>
    </row>
    <row r="3" spans="1:11">
      <c r="A3" s="1" t="s">
        <v>79</v>
      </c>
    </row>
    <row r="4" spans="1:11">
      <c r="A4" s="1" t="s">
        <v>174</v>
      </c>
    </row>
    <row r="5" spans="1:11">
      <c r="A5" s="1" t="s">
        <v>153</v>
      </c>
    </row>
    <row r="6" spans="1:11">
      <c r="A6" s="1" t="s">
        <v>154</v>
      </c>
    </row>
    <row r="7" spans="1:11">
      <c r="A7" s="1" t="s">
        <v>155</v>
      </c>
    </row>
    <row r="8" spans="1:11">
      <c r="A8" s="1" t="s">
        <v>156</v>
      </c>
    </row>
    <row r="9" spans="1:11">
      <c r="A9" s="1" t="s">
        <v>81</v>
      </c>
    </row>
    <row r="10" spans="1:11">
      <c r="A10" s="1" t="s">
        <v>82</v>
      </c>
    </row>
    <row r="11" spans="1:11">
      <c r="A11" s="1" t="s">
        <v>83</v>
      </c>
    </row>
    <row r="13" spans="1:11">
      <c r="A13" s="1"/>
    </row>
    <row r="14" spans="1:11">
      <c r="A14" s="1"/>
      <c r="I14" t="s">
        <v>109</v>
      </c>
    </row>
    <row r="15" spans="1:11">
      <c r="K15" s="16"/>
    </row>
    <row r="16" spans="1:11">
      <c r="I16" t="s">
        <v>72</v>
      </c>
    </row>
    <row r="17" spans="1:14">
      <c r="A17" s="1" t="s">
        <v>0</v>
      </c>
      <c r="D17" s="1" t="s">
        <v>85</v>
      </c>
      <c r="E17" s="1" t="s">
        <v>86</v>
      </c>
      <c r="I17" t="s">
        <v>176</v>
      </c>
    </row>
    <row r="18" spans="1:14">
      <c r="D18" s="2"/>
      <c r="E18" s="2"/>
      <c r="H18" t="s">
        <v>172</v>
      </c>
      <c r="I18" s="1" t="s">
        <v>85</v>
      </c>
      <c r="J18" s="1" t="s">
        <v>86</v>
      </c>
      <c r="K18" t="s">
        <v>73</v>
      </c>
      <c r="L18" t="s">
        <v>74</v>
      </c>
      <c r="M18" t="s">
        <v>75</v>
      </c>
      <c r="N18" t="s">
        <v>177</v>
      </c>
    </row>
    <row r="19" spans="1:14">
      <c r="D19" s="3"/>
      <c r="E19" s="3"/>
      <c r="I19" s="17">
        <v>40</v>
      </c>
      <c r="J19" s="17">
        <v>20.000000000000007</v>
      </c>
    </row>
    <row r="20" spans="1:14">
      <c r="B20" s="1"/>
      <c r="D20" s="3"/>
      <c r="E20" s="3"/>
      <c r="I20" s="17">
        <v>39</v>
      </c>
      <c r="J20" s="17">
        <v>22</v>
      </c>
    </row>
    <row r="21" spans="1:14">
      <c r="B21" s="1"/>
      <c r="D21" s="4"/>
      <c r="E21" s="4"/>
      <c r="I21" s="17">
        <v>38</v>
      </c>
      <c r="J21" s="17">
        <v>24</v>
      </c>
    </row>
    <row r="22" spans="1:14">
      <c r="B22" s="1"/>
      <c r="D22" s="4"/>
      <c r="E22" s="4"/>
      <c r="I22" s="17">
        <v>20</v>
      </c>
      <c r="J22" s="17">
        <v>60</v>
      </c>
    </row>
    <row r="23" spans="1:14">
      <c r="B23" s="1"/>
      <c r="D23" s="4"/>
      <c r="E23" s="4"/>
      <c r="L23" t="s">
        <v>175</v>
      </c>
    </row>
    <row r="25" spans="1:14">
      <c r="B25" s="1" t="s">
        <v>1</v>
      </c>
    </row>
    <row r="26" spans="1:14">
      <c r="A26" s="1" t="s">
        <v>2</v>
      </c>
      <c r="B26" s="1" t="s">
        <v>84</v>
      </c>
      <c r="D26" s="29">
        <v>4</v>
      </c>
      <c r="E26" s="18">
        <v>2</v>
      </c>
      <c r="F26" s="5">
        <f>SUMPRODUCT($D$18:$E$18,D26:E26)</f>
        <v>0</v>
      </c>
      <c r="H26" t="s">
        <v>161</v>
      </c>
    </row>
    <row r="29" spans="1:14">
      <c r="A29" s="1" t="s">
        <v>3</v>
      </c>
      <c r="B29" s="1" t="s">
        <v>4</v>
      </c>
      <c r="D29" s="6">
        <v>2</v>
      </c>
      <c r="E29" s="6">
        <v>1</v>
      </c>
      <c r="F29" s="7">
        <f>SUMPRODUCT($D$18:$E$18,D29:E29)</f>
        <v>0</v>
      </c>
      <c r="G29" s="1" t="s">
        <v>5</v>
      </c>
      <c r="H29" s="8">
        <v>100</v>
      </c>
      <c r="I29" s="1" t="s">
        <v>89</v>
      </c>
    </row>
    <row r="30" spans="1:14">
      <c r="B30" s="1" t="s">
        <v>7</v>
      </c>
      <c r="D30" s="6">
        <v>1</v>
      </c>
      <c r="E30" s="6">
        <v>1</v>
      </c>
      <c r="F30" s="7">
        <f>SUMPRODUCT($D$18:$E$18,D30:E30)</f>
        <v>0</v>
      </c>
      <c r="G30" s="1" t="s">
        <v>5</v>
      </c>
      <c r="H30" s="8">
        <v>80</v>
      </c>
      <c r="I30" s="1" t="s">
        <v>89</v>
      </c>
    </row>
    <row r="31" spans="1:14">
      <c r="B31" s="1" t="s">
        <v>87</v>
      </c>
      <c r="D31" s="6">
        <v>1</v>
      </c>
      <c r="E31" s="9">
        <v>0</v>
      </c>
      <c r="F31" s="7">
        <f>SUMPRODUCT($D$18:$E$18,D31:E31)</f>
        <v>0</v>
      </c>
      <c r="G31" s="1" t="s">
        <v>5</v>
      </c>
      <c r="H31" s="8">
        <v>40</v>
      </c>
      <c r="I31" s="1" t="s">
        <v>88</v>
      </c>
    </row>
    <row r="32" spans="1:14">
      <c r="F32" t="s">
        <v>162</v>
      </c>
      <c r="H32" t="s">
        <v>166</v>
      </c>
    </row>
    <row r="33" spans="6:8">
      <c r="F33" t="s">
        <v>163</v>
      </c>
      <c r="H33" t="s">
        <v>168</v>
      </c>
    </row>
    <row r="34" spans="6:8">
      <c r="F34" t="s">
        <v>164</v>
      </c>
      <c r="H34" t="s">
        <v>167</v>
      </c>
    </row>
    <row r="35" spans="6:8">
      <c r="F35" t="s">
        <v>165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 r:id="rId1"/>
  <headerFooter alignWithMargins="0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0"/>
  <sheetViews>
    <sheetView workbookViewId="0">
      <selection activeCell="A21" sqref="A21"/>
    </sheetView>
  </sheetViews>
  <sheetFormatPr defaultColWidth="11.5546875" defaultRowHeight="13.2"/>
  <sheetData>
    <row r="1" spans="1:1">
      <c r="A1" t="s">
        <v>112</v>
      </c>
    </row>
    <row r="3" spans="1:1">
      <c r="A3" t="s">
        <v>76</v>
      </c>
    </row>
    <row r="5" spans="1:1">
      <c r="A5" t="s">
        <v>133</v>
      </c>
    </row>
    <row r="6" spans="1:1">
      <c r="A6" s="13"/>
    </row>
    <row r="7" spans="1:1">
      <c r="A7" t="s">
        <v>113</v>
      </c>
    </row>
    <row r="9" spans="1:1">
      <c r="A9" t="s">
        <v>77</v>
      </c>
    </row>
    <row r="10" spans="1:1">
      <c r="A10" s="13"/>
    </row>
    <row r="13" spans="1:1">
      <c r="A13" t="s">
        <v>110</v>
      </c>
    </row>
    <row r="14" spans="1:1">
      <c r="A14" s="13"/>
    </row>
    <row r="17" spans="1:1">
      <c r="A17" t="s">
        <v>111</v>
      </c>
    </row>
    <row r="18" spans="1:1">
      <c r="A18" s="13"/>
    </row>
    <row r="20" spans="1:1">
      <c r="A20" t="s">
        <v>173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11"/>
  <sheetViews>
    <sheetView workbookViewId="0">
      <selection activeCell="A2" sqref="A2"/>
    </sheetView>
  </sheetViews>
  <sheetFormatPr defaultRowHeight="13.2"/>
  <sheetData>
    <row r="1" spans="1:12">
      <c r="A1" s="1" t="s">
        <v>38</v>
      </c>
    </row>
    <row r="2" spans="1:12">
      <c r="D2" s="1" t="s">
        <v>39</v>
      </c>
    </row>
    <row r="3" spans="1:12">
      <c r="D3" s="1" t="s">
        <v>10</v>
      </c>
      <c r="E3" s="1" t="s">
        <v>11</v>
      </c>
      <c r="F3" s="1" t="s">
        <v>12</v>
      </c>
      <c r="G3" s="1" t="s">
        <v>10</v>
      </c>
      <c r="H3" s="1" t="s">
        <v>11</v>
      </c>
      <c r="I3" s="1" t="s">
        <v>12</v>
      </c>
    </row>
    <row r="4" spans="1:12">
      <c r="B4" s="1" t="s">
        <v>40</v>
      </c>
      <c r="D4" s="1">
        <v>100</v>
      </c>
      <c r="E4" s="1">
        <v>120</v>
      </c>
      <c r="F4" s="1">
        <v>150</v>
      </c>
    </row>
    <row r="5" spans="1:12">
      <c r="B5" s="1" t="s">
        <v>41</v>
      </c>
      <c r="D5" s="1">
        <v>600</v>
      </c>
      <c r="E5" s="1">
        <v>400</v>
      </c>
      <c r="F5" s="1">
        <v>250</v>
      </c>
    </row>
    <row r="10" spans="1:12">
      <c r="B10" s="1" t="s">
        <v>42</v>
      </c>
      <c r="G10" s="1">
        <v>5</v>
      </c>
      <c r="H10" s="1">
        <v>3</v>
      </c>
      <c r="I10" s="1">
        <v>2</v>
      </c>
      <c r="L10" s="1">
        <v>500</v>
      </c>
    </row>
    <row r="11" spans="1:12">
      <c r="B11" s="1" t="s">
        <v>43</v>
      </c>
      <c r="G11" s="1">
        <v>4</v>
      </c>
      <c r="H11" s="1">
        <v>2</v>
      </c>
      <c r="I11" s="1">
        <v>5</v>
      </c>
      <c r="L11" s="1">
        <v>600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36"/>
  <sheetViews>
    <sheetView zoomScale="85" zoomScaleNormal="85" workbookViewId="0">
      <selection activeCell="G37" sqref="G37"/>
    </sheetView>
  </sheetViews>
  <sheetFormatPr defaultRowHeight="13.2"/>
  <sheetData>
    <row r="1" spans="1:5">
      <c r="A1" t="s">
        <v>252</v>
      </c>
    </row>
    <row r="2" spans="1:5">
      <c r="A2" t="s">
        <v>253</v>
      </c>
    </row>
    <row r="3" spans="1:5">
      <c r="A3" t="s">
        <v>254</v>
      </c>
    </row>
    <row r="4" spans="1:5">
      <c r="A4" t="s">
        <v>255</v>
      </c>
    </row>
    <row r="5" spans="1:5">
      <c r="A5" t="s">
        <v>256</v>
      </c>
    </row>
    <row r="6" spans="1:5">
      <c r="B6" t="s">
        <v>257</v>
      </c>
    </row>
    <row r="7" spans="1:5">
      <c r="B7" t="s">
        <v>280</v>
      </c>
    </row>
    <row r="8" spans="1:5">
      <c r="C8" t="s">
        <v>281</v>
      </c>
    </row>
    <row r="9" spans="1:5">
      <c r="B9" t="s">
        <v>282</v>
      </c>
    </row>
    <row r="10" spans="1:5">
      <c r="B10" t="s">
        <v>284</v>
      </c>
    </row>
    <row r="12" spans="1:5">
      <c r="A12" t="s">
        <v>258</v>
      </c>
    </row>
    <row r="13" spans="1:5">
      <c r="B13" t="s">
        <v>262</v>
      </c>
      <c r="E13" t="s">
        <v>263</v>
      </c>
    </row>
    <row r="14" spans="1:5">
      <c r="B14" t="s">
        <v>260</v>
      </c>
      <c r="E14" t="s">
        <v>261</v>
      </c>
    </row>
    <row r="15" spans="1:5">
      <c r="B15" t="s">
        <v>259</v>
      </c>
      <c r="E15" t="s">
        <v>264</v>
      </c>
    </row>
    <row r="17" spans="1:8">
      <c r="A17" t="s">
        <v>265</v>
      </c>
    </row>
    <row r="18" spans="1:8">
      <c r="D18" t="s">
        <v>269</v>
      </c>
      <c r="E18" t="s">
        <v>266</v>
      </c>
      <c r="H18" t="s">
        <v>267</v>
      </c>
    </row>
    <row r="19" spans="1:8">
      <c r="B19" t="s">
        <v>268</v>
      </c>
    </row>
    <row r="20" spans="1:8">
      <c r="D20" t="s">
        <v>269</v>
      </c>
      <c r="E20" t="s">
        <v>270</v>
      </c>
    </row>
    <row r="21" spans="1:8">
      <c r="B21" t="s">
        <v>271</v>
      </c>
    </row>
    <row r="22" spans="1:8">
      <c r="D22" t="s">
        <v>272</v>
      </c>
      <c r="E22" t="s">
        <v>273</v>
      </c>
    </row>
    <row r="23" spans="1:8">
      <c r="B23" t="s">
        <v>274</v>
      </c>
    </row>
    <row r="24" spans="1:8">
      <c r="C24" t="s">
        <v>283</v>
      </c>
    </row>
    <row r="25" spans="1:8">
      <c r="C25" t="s">
        <v>285</v>
      </c>
    </row>
    <row r="27" spans="1:8">
      <c r="A27" t="s">
        <v>275</v>
      </c>
    </row>
    <row r="29" spans="1:8">
      <c r="A29" t="s">
        <v>276</v>
      </c>
    </row>
    <row r="30" spans="1:8">
      <c r="A30" t="s">
        <v>277</v>
      </c>
    </row>
    <row r="31" spans="1:8">
      <c r="C31" s="36">
        <v>10</v>
      </c>
      <c r="D31" s="36">
        <v>16</v>
      </c>
      <c r="F31" t="s">
        <v>278</v>
      </c>
    </row>
    <row r="32" spans="1:8">
      <c r="C32">
        <v>3</v>
      </c>
      <c r="D32">
        <v>1</v>
      </c>
      <c r="F32">
        <f>SUMPRODUCT(C31:D31,C32:D32)</f>
        <v>46</v>
      </c>
    </row>
    <row r="34" spans="3:7">
      <c r="C34" s="36">
        <v>10</v>
      </c>
      <c r="D34" s="36">
        <v>16</v>
      </c>
      <c r="E34" s="36">
        <v>7</v>
      </c>
      <c r="G34" t="s">
        <v>279</v>
      </c>
    </row>
    <row r="35" spans="3:7">
      <c r="C35">
        <v>3</v>
      </c>
      <c r="D35">
        <v>1</v>
      </c>
      <c r="E35">
        <v>2</v>
      </c>
      <c r="G35">
        <f>SUMPRODUCT(C34:E34,C35:E35)</f>
        <v>60</v>
      </c>
    </row>
    <row r="36" spans="3:7">
      <c r="G36" t="s">
        <v>298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B13"/>
  <sheetViews>
    <sheetView zoomScale="205" zoomScaleNormal="205" workbookViewId="0">
      <selection activeCell="A12" sqref="A12"/>
    </sheetView>
  </sheetViews>
  <sheetFormatPr defaultRowHeight="13.2"/>
  <sheetData>
    <row r="1" spans="1:2">
      <c r="A1" t="s">
        <v>286</v>
      </c>
    </row>
    <row r="2" spans="1:2">
      <c r="A2" t="s">
        <v>287</v>
      </c>
    </row>
    <row r="3" spans="1:2">
      <c r="A3" t="s">
        <v>290</v>
      </c>
    </row>
    <row r="4" spans="1:2">
      <c r="A4" t="s">
        <v>288</v>
      </c>
    </row>
    <row r="5" spans="1:2">
      <c r="B5" t="s">
        <v>289</v>
      </c>
    </row>
    <row r="6" spans="1:2">
      <c r="A6" t="s">
        <v>291</v>
      </c>
    </row>
    <row r="7" spans="1:2">
      <c r="A7" t="s">
        <v>292</v>
      </c>
    </row>
    <row r="8" spans="1:2">
      <c r="A8" t="s">
        <v>293</v>
      </c>
    </row>
    <row r="9" spans="1:2">
      <c r="A9" t="s">
        <v>294</v>
      </c>
    </row>
    <row r="10" spans="1:2">
      <c r="A10" t="s">
        <v>295</v>
      </c>
    </row>
    <row r="11" spans="1:2">
      <c r="A11" t="s">
        <v>296</v>
      </c>
    </row>
    <row r="13" spans="1:2">
      <c r="A13" t="s">
        <v>297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2EAC5-89E6-477B-9A61-2972B6F66082}">
  <dimension ref="A1"/>
  <sheetViews>
    <sheetView workbookViewId="0">
      <selection activeCell="B40" sqref="B40"/>
    </sheetView>
  </sheetViews>
  <sheetFormatPr defaultRowHeight="13.2"/>
  <sheetData/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8"/>
  <sheetViews>
    <sheetView zoomScaleNormal="100" workbookViewId="0">
      <selection activeCell="G11" sqref="G11"/>
    </sheetView>
  </sheetViews>
  <sheetFormatPr defaultRowHeight="13.2"/>
  <cols>
    <col min="4" max="4" width="9.5546875" customWidth="1"/>
  </cols>
  <sheetData>
    <row r="1" spans="1:9">
      <c r="A1" s="1" t="s">
        <v>119</v>
      </c>
    </row>
    <row r="2" spans="1:9">
      <c r="A2" t="s">
        <v>114</v>
      </c>
    </row>
    <row r="3" spans="1:9">
      <c r="A3" t="s">
        <v>115</v>
      </c>
    </row>
    <row r="4" spans="1:9">
      <c r="A4" t="s">
        <v>116</v>
      </c>
    </row>
    <row r="5" spans="1:9">
      <c r="A5" t="s">
        <v>117</v>
      </c>
    </row>
    <row r="7" spans="1:9">
      <c r="A7" t="s">
        <v>118</v>
      </c>
    </row>
    <row r="8" spans="1:9">
      <c r="A8" s="1"/>
      <c r="D8" s="10"/>
      <c r="E8" s="10"/>
    </row>
    <row r="10" spans="1:9">
      <c r="A10" s="1" t="s">
        <v>0</v>
      </c>
      <c r="D10" s="1" t="s">
        <v>120</v>
      </c>
      <c r="E10" s="1" t="s">
        <v>121</v>
      </c>
    </row>
    <row r="11" spans="1:9">
      <c r="D11" s="2"/>
      <c r="E11" s="2"/>
      <c r="H11" t="s">
        <v>160</v>
      </c>
    </row>
    <row r="13" spans="1:9">
      <c r="B13" s="1" t="s">
        <v>1</v>
      </c>
    </row>
    <row r="14" spans="1:9">
      <c r="A14" s="1" t="s">
        <v>2</v>
      </c>
      <c r="B14" s="1" t="s">
        <v>122</v>
      </c>
      <c r="D14" s="18">
        <v>3</v>
      </c>
      <c r="E14" s="18">
        <v>5</v>
      </c>
      <c r="F14" s="5"/>
      <c r="I14" t="s">
        <v>161</v>
      </c>
    </row>
    <row r="16" spans="1:9">
      <c r="A16" t="s">
        <v>169</v>
      </c>
    </row>
    <row r="17" spans="1:9">
      <c r="A17" s="1"/>
      <c r="B17" s="1" t="s">
        <v>123</v>
      </c>
      <c r="D17" s="6">
        <v>3</v>
      </c>
      <c r="E17" s="6">
        <v>1</v>
      </c>
      <c r="F17" s="11"/>
      <c r="H17" s="8">
        <v>15</v>
      </c>
      <c r="I17" s="1" t="s">
        <v>8</v>
      </c>
    </row>
    <row r="18" spans="1:9">
      <c r="B18" s="1" t="s">
        <v>124</v>
      </c>
      <c r="D18" s="6">
        <v>1</v>
      </c>
      <c r="E18" s="6">
        <v>2</v>
      </c>
      <c r="F18" s="11"/>
      <c r="H18" s="8">
        <v>14</v>
      </c>
      <c r="I18" s="1" t="s">
        <v>6</v>
      </c>
    </row>
    <row r="19" spans="1:9">
      <c r="B19" s="1" t="s">
        <v>125</v>
      </c>
      <c r="D19" s="6">
        <v>3</v>
      </c>
      <c r="E19" s="6">
        <v>2</v>
      </c>
      <c r="F19" s="11"/>
      <c r="H19" s="8">
        <v>18</v>
      </c>
      <c r="I19" s="1" t="s">
        <v>8</v>
      </c>
    </row>
    <row r="20" spans="1:9">
      <c r="D20" s="10"/>
      <c r="E20" s="10"/>
      <c r="F20" t="s">
        <v>162</v>
      </c>
      <c r="H20" t="s">
        <v>166</v>
      </c>
    </row>
    <row r="21" spans="1:9">
      <c r="D21" s="10"/>
      <c r="E21" s="10"/>
      <c r="F21" t="s">
        <v>163</v>
      </c>
      <c r="H21" t="s">
        <v>168</v>
      </c>
    </row>
    <row r="22" spans="1:9">
      <c r="D22" s="10"/>
      <c r="E22" s="10"/>
      <c r="F22" t="s">
        <v>164</v>
      </c>
      <c r="H22" t="s">
        <v>167</v>
      </c>
    </row>
    <row r="23" spans="1:9">
      <c r="D23" s="10"/>
      <c r="E23" s="10"/>
      <c r="F23" t="s">
        <v>165</v>
      </c>
    </row>
    <row r="24" spans="1:9">
      <c r="D24" s="10"/>
      <c r="E24" s="10"/>
    </row>
    <row r="25" spans="1:9">
      <c r="D25" s="10"/>
      <c r="E25" s="10"/>
    </row>
    <row r="27" spans="1:9">
      <c r="B27" s="19"/>
      <c r="D27" s="24"/>
      <c r="E27" s="24"/>
      <c r="F27" s="19"/>
      <c r="G27" s="19"/>
      <c r="H27" s="19"/>
    </row>
    <row r="28" spans="1:9">
      <c r="D28" s="18"/>
      <c r="E28" s="18"/>
    </row>
    <row r="29" spans="1:9">
      <c r="D29" s="18"/>
      <c r="E29" s="18"/>
    </row>
    <row r="30" spans="1:9">
      <c r="D30" s="18"/>
      <c r="E30" s="18"/>
    </row>
    <row r="31" spans="1:9">
      <c r="D31" s="18"/>
      <c r="E31" s="18"/>
    </row>
    <row r="32" spans="1:9">
      <c r="D32" s="18"/>
      <c r="E32" s="18"/>
    </row>
    <row r="33" spans="4:5">
      <c r="D33" s="18"/>
      <c r="E33" s="18"/>
    </row>
    <row r="34" spans="4:5">
      <c r="D34" s="18"/>
      <c r="E34" s="18"/>
    </row>
    <row r="35" spans="4:5">
      <c r="D35" s="18"/>
      <c r="E35" s="18"/>
    </row>
    <row r="36" spans="4:5">
      <c r="D36" s="18"/>
      <c r="E36" s="18"/>
    </row>
    <row r="37" spans="4:5">
      <c r="D37" s="18"/>
      <c r="E37" s="18"/>
    </row>
    <row r="38" spans="4:5">
      <c r="D38" s="18"/>
      <c r="E38" s="18"/>
    </row>
    <row r="39" spans="4:5">
      <c r="D39" s="18"/>
      <c r="E39" s="18"/>
    </row>
    <row r="40" spans="4:5">
      <c r="D40" s="18"/>
      <c r="E40" s="18"/>
    </row>
    <row r="41" spans="4:5">
      <c r="D41" s="18"/>
      <c r="E41" s="18"/>
    </row>
    <row r="42" spans="4:5">
      <c r="D42" s="18"/>
      <c r="E42" s="18"/>
    </row>
    <row r="43" spans="4:5">
      <c r="D43" s="18"/>
      <c r="E43" s="18"/>
    </row>
    <row r="44" spans="4:5">
      <c r="D44" s="18"/>
      <c r="E44" s="18"/>
    </row>
    <row r="45" spans="4:5">
      <c r="D45" s="18"/>
      <c r="E45" s="18"/>
    </row>
    <row r="46" spans="4:5">
      <c r="D46" s="18"/>
      <c r="E46" s="18"/>
    </row>
    <row r="47" spans="4:5">
      <c r="D47" s="18"/>
      <c r="E47" s="18"/>
    </row>
    <row r="48" spans="4:5">
      <c r="D48" s="18"/>
      <c r="E48" s="18"/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6"/>
  <sheetViews>
    <sheetView workbookViewId="0">
      <selection activeCell="K5" sqref="K5"/>
    </sheetView>
  </sheetViews>
  <sheetFormatPr defaultRowHeight="13.2"/>
  <cols>
    <col min="3" max="3" width="12" style="1" customWidth="1"/>
    <col min="4" max="4" width="15.6640625" style="1" customWidth="1"/>
  </cols>
  <sheetData>
    <row r="1" spans="1:12">
      <c r="A1" s="1" t="s">
        <v>9</v>
      </c>
    </row>
    <row r="2" spans="1:12">
      <c r="A2" s="1" t="s">
        <v>158</v>
      </c>
    </row>
    <row r="3" spans="1:12">
      <c r="A3" t="s">
        <v>159</v>
      </c>
    </row>
    <row r="4" spans="1:12">
      <c r="E4" s="21" t="s">
        <v>10</v>
      </c>
      <c r="F4" s="21" t="s">
        <v>11</v>
      </c>
      <c r="G4" s="21" t="s">
        <v>12</v>
      </c>
      <c r="H4" s="21" t="s">
        <v>13</v>
      </c>
    </row>
    <row r="5" spans="1:12">
      <c r="C5" s="1" t="s">
        <v>94</v>
      </c>
      <c r="K5" s="1" t="s">
        <v>14</v>
      </c>
    </row>
    <row r="8" spans="1:12">
      <c r="C8" s="1" t="s">
        <v>90</v>
      </c>
      <c r="E8" s="20">
        <v>16</v>
      </c>
      <c r="F8" s="20">
        <v>22</v>
      </c>
      <c r="G8" s="20">
        <v>12</v>
      </c>
      <c r="H8" s="20">
        <v>8</v>
      </c>
    </row>
    <row r="11" spans="1:12">
      <c r="C11" s="1" t="s">
        <v>15</v>
      </c>
      <c r="E11" s="22">
        <v>5</v>
      </c>
      <c r="F11" s="22">
        <v>7</v>
      </c>
      <c r="G11" s="22">
        <v>4</v>
      </c>
      <c r="H11" s="22">
        <v>3</v>
      </c>
      <c r="K11" s="22">
        <v>14</v>
      </c>
      <c r="L11" t="s">
        <v>92</v>
      </c>
    </row>
    <row r="14" spans="1:12">
      <c r="C14" s="1" t="s">
        <v>16</v>
      </c>
    </row>
    <row r="15" spans="1:12">
      <c r="D15" s="1" t="s">
        <v>17</v>
      </c>
    </row>
    <row r="16" spans="1:12">
      <c r="D16" s="1" t="s">
        <v>91</v>
      </c>
    </row>
    <row r="18" spans="1:4">
      <c r="C18" s="1" t="s">
        <v>18</v>
      </c>
    </row>
    <row r="19" spans="1:4">
      <c r="D19" s="1" t="s">
        <v>17</v>
      </c>
    </row>
    <row r="20" spans="1:4">
      <c r="D20" s="1" t="s">
        <v>91</v>
      </c>
    </row>
    <row r="22" spans="1:4">
      <c r="C22" s="1" t="s">
        <v>19</v>
      </c>
    </row>
    <row r="23" spans="1:4">
      <c r="D23" s="1" t="s">
        <v>17</v>
      </c>
    </row>
    <row r="24" spans="1:4">
      <c r="D24" s="1" t="s">
        <v>91</v>
      </c>
    </row>
    <row r="26" spans="1:4">
      <c r="A26" t="s">
        <v>93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4"/>
  <sheetViews>
    <sheetView workbookViewId="0"/>
  </sheetViews>
  <sheetFormatPr defaultRowHeight="13.2"/>
  <sheetData>
    <row r="1" spans="1:6">
      <c r="A1" t="s">
        <v>99</v>
      </c>
    </row>
    <row r="2" spans="1:6">
      <c r="A2" t="s">
        <v>100</v>
      </c>
    </row>
    <row r="8" spans="1:6">
      <c r="C8" s="1" t="s">
        <v>95</v>
      </c>
      <c r="D8" s="1" t="s">
        <v>96</v>
      </c>
      <c r="E8" s="1" t="s">
        <v>97</v>
      </c>
      <c r="F8" s="1" t="s">
        <v>98</v>
      </c>
    </row>
    <row r="9" spans="1:6">
      <c r="B9" s="1" t="s">
        <v>20</v>
      </c>
      <c r="C9" s="1">
        <v>1</v>
      </c>
      <c r="D9" s="1">
        <v>8</v>
      </c>
      <c r="E9" s="1">
        <v>5</v>
      </c>
      <c r="F9" s="1">
        <v>3</v>
      </c>
    </row>
    <row r="10" spans="1:6">
      <c r="B10" s="1" t="s">
        <v>21</v>
      </c>
      <c r="C10" s="1">
        <v>5</v>
      </c>
      <c r="D10" s="1">
        <v>9</v>
      </c>
      <c r="E10" s="1">
        <v>1</v>
      </c>
      <c r="F10" s="1">
        <v>4</v>
      </c>
    </row>
    <row r="11" spans="1:6">
      <c r="B11" s="1" t="s">
        <v>22</v>
      </c>
      <c r="C11" s="1">
        <v>6</v>
      </c>
      <c r="D11" s="1">
        <v>7</v>
      </c>
      <c r="E11" s="1">
        <v>1</v>
      </c>
      <c r="F11" s="1">
        <v>8</v>
      </c>
    </row>
    <row r="12" spans="1:6">
      <c r="B12" s="1" t="s">
        <v>23</v>
      </c>
      <c r="C12" s="1">
        <v>8</v>
      </c>
      <c r="D12" s="1">
        <v>1</v>
      </c>
      <c r="E12" s="1">
        <v>2</v>
      </c>
      <c r="F12" s="1">
        <v>9</v>
      </c>
    </row>
    <row r="27" spans="3:3">
      <c r="C27" t="s">
        <v>145</v>
      </c>
    </row>
    <row r="28" spans="3:3" ht="13.8">
      <c r="C28" s="26" t="s">
        <v>144</v>
      </c>
    </row>
    <row r="29" spans="3:3">
      <c r="C29" t="s">
        <v>143</v>
      </c>
    </row>
    <row r="31" spans="3:3">
      <c r="C31" t="s">
        <v>152</v>
      </c>
    </row>
    <row r="32" spans="3:3">
      <c r="C32" s="27" t="s">
        <v>149</v>
      </c>
    </row>
    <row r="33" spans="3:3" ht="18">
      <c r="C33" s="28" t="s">
        <v>150</v>
      </c>
    </row>
    <row r="34" spans="3:3" ht="18">
      <c r="C34" s="28" t="s">
        <v>151</v>
      </c>
    </row>
  </sheetData>
  <sheetProtection selectLockedCells="1" selectUnlockedCells="1"/>
  <hyperlinks>
    <hyperlink ref="C32" r:id="rId1" xr:uid="{00000000-0004-0000-0300-000000000000}"/>
  </hyperlinks>
  <pageMargins left="0.75" right="0.75" top="1" bottom="1" header="0.51180555555555551" footer="0.51180555555555551"/>
  <pageSetup firstPageNumber="0" orientation="portrait" horizontalDpi="300" verticalDpi="300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53"/>
  <sheetViews>
    <sheetView zoomScale="70" zoomScaleNormal="70" workbookViewId="0"/>
  </sheetViews>
  <sheetFormatPr defaultRowHeight="13.2"/>
  <cols>
    <col min="2" max="2" width="13.109375" style="1" customWidth="1"/>
    <col min="3" max="3" width="7.6640625" style="1" customWidth="1"/>
    <col min="4" max="12" width="7.6640625" customWidth="1"/>
  </cols>
  <sheetData>
    <row r="1" spans="1:9">
      <c r="A1" s="1" t="s">
        <v>101</v>
      </c>
      <c r="I1" t="s">
        <v>146</v>
      </c>
    </row>
    <row r="2" spans="1:9">
      <c r="A2" s="1" t="s">
        <v>25</v>
      </c>
      <c r="I2" t="s">
        <v>147</v>
      </c>
    </row>
    <row r="3" spans="1:9">
      <c r="A3" t="s">
        <v>104</v>
      </c>
      <c r="I3" t="s">
        <v>148</v>
      </c>
    </row>
    <row r="5" spans="1:9" ht="28.5" customHeight="1">
      <c r="A5" s="24" t="s">
        <v>105</v>
      </c>
      <c r="B5" s="24" t="s">
        <v>179</v>
      </c>
      <c r="C5" s="1" t="s">
        <v>27</v>
      </c>
    </row>
    <row r="6" spans="1:9">
      <c r="A6" s="25">
        <v>0.33333333333333331</v>
      </c>
      <c r="B6" s="1">
        <v>8</v>
      </c>
      <c r="C6" s="23">
        <v>128</v>
      </c>
    </row>
    <row r="7" spans="1:9">
      <c r="A7" s="25">
        <v>0.375</v>
      </c>
      <c r="B7" s="1">
        <v>9</v>
      </c>
      <c r="C7" s="23">
        <f>15*8</f>
        <v>120</v>
      </c>
    </row>
    <row r="8" spans="1:9">
      <c r="A8" s="25">
        <v>0.41666666666666669</v>
      </c>
      <c r="B8" s="1">
        <v>10</v>
      </c>
      <c r="C8" s="23">
        <f>15*8</f>
        <v>120</v>
      </c>
    </row>
    <row r="9" spans="1:9">
      <c r="A9" s="25">
        <v>0.45833333333333331</v>
      </c>
      <c r="B9" s="1">
        <v>11</v>
      </c>
      <c r="C9" s="23">
        <f>15*8</f>
        <v>120</v>
      </c>
    </row>
    <row r="10" spans="1:9">
      <c r="A10" s="25">
        <v>0.5</v>
      </c>
      <c r="B10" s="1">
        <v>12</v>
      </c>
      <c r="C10" s="23">
        <f>15*8</f>
        <v>120</v>
      </c>
    </row>
    <row r="11" spans="1:9">
      <c r="A11" s="25">
        <v>0.54166666666666663</v>
      </c>
      <c r="B11" s="1">
        <v>13</v>
      </c>
      <c r="C11" s="23">
        <f>15*8</f>
        <v>120</v>
      </c>
    </row>
    <row r="12" spans="1:9">
      <c r="A12" s="25">
        <v>0.58333333333333337</v>
      </c>
      <c r="B12" s="1">
        <v>14</v>
      </c>
      <c r="C12" s="23">
        <f>C6</f>
        <v>128</v>
      </c>
    </row>
    <row r="13" spans="1:9">
      <c r="A13" s="25">
        <v>0.625</v>
      </c>
      <c r="B13" s="1">
        <v>15</v>
      </c>
      <c r="C13" s="23">
        <f>15*8+15</f>
        <v>135</v>
      </c>
    </row>
    <row r="14" spans="1:9">
      <c r="A14" s="25">
        <v>0.66666666666666663</v>
      </c>
      <c r="B14" s="1">
        <v>16</v>
      </c>
      <c r="C14" s="23">
        <f>15*8+15+5</f>
        <v>140</v>
      </c>
    </row>
    <row r="15" spans="1:9">
      <c r="A15" s="25"/>
      <c r="C15" s="23"/>
    </row>
    <row r="16" spans="1:9">
      <c r="A16" s="25"/>
      <c r="C16" s="23"/>
    </row>
    <row r="19" spans="1:2">
      <c r="A19" s="1" t="s">
        <v>103</v>
      </c>
      <c r="B19" s="19" t="s">
        <v>26</v>
      </c>
    </row>
    <row r="20" spans="1:2">
      <c r="A20" s="1">
        <v>8</v>
      </c>
      <c r="B20" s="1">
        <v>5</v>
      </c>
    </row>
    <row r="21" spans="1:2">
      <c r="A21" s="1">
        <v>9</v>
      </c>
      <c r="B21" s="1">
        <v>8</v>
      </c>
    </row>
    <row r="22" spans="1:2">
      <c r="A22" s="1">
        <v>10</v>
      </c>
      <c r="B22" s="1">
        <v>10</v>
      </c>
    </row>
    <row r="23" spans="1:2">
      <c r="A23" s="1">
        <v>11</v>
      </c>
      <c r="B23" s="1">
        <v>16</v>
      </c>
    </row>
    <row r="24" spans="1:2">
      <c r="A24" s="1">
        <v>12</v>
      </c>
      <c r="B24" s="1">
        <v>19</v>
      </c>
    </row>
    <row r="25" spans="1:2">
      <c r="A25" s="1">
        <v>13</v>
      </c>
      <c r="B25" s="1">
        <v>18</v>
      </c>
    </row>
    <row r="26" spans="1:2">
      <c r="A26" s="1">
        <v>14</v>
      </c>
      <c r="B26" s="1">
        <v>11</v>
      </c>
    </row>
    <row r="27" spans="1:2">
      <c r="A27" s="1">
        <v>15</v>
      </c>
      <c r="B27" s="1">
        <v>9</v>
      </c>
    </row>
    <row r="28" spans="1:2">
      <c r="A28" s="1">
        <v>16</v>
      </c>
      <c r="B28" s="1">
        <v>12</v>
      </c>
    </row>
    <row r="29" spans="1:2">
      <c r="A29" s="1">
        <v>17</v>
      </c>
      <c r="B29" s="1">
        <v>21</v>
      </c>
    </row>
    <row r="30" spans="1:2">
      <c r="A30" s="1">
        <v>18</v>
      </c>
      <c r="B30" s="1">
        <v>24</v>
      </c>
    </row>
    <row r="31" spans="1:2">
      <c r="A31" s="1">
        <v>19</v>
      </c>
      <c r="B31" s="1">
        <v>23</v>
      </c>
    </row>
    <row r="32" spans="1:2">
      <c r="A32" s="1">
        <v>20</v>
      </c>
      <c r="B32" s="1">
        <v>17</v>
      </c>
    </row>
    <row r="33" spans="1:12">
      <c r="A33" s="1">
        <v>21</v>
      </c>
      <c r="B33" s="1">
        <v>13</v>
      </c>
      <c r="C33" t="s">
        <v>102</v>
      </c>
      <c r="D33" s="1"/>
      <c r="E33" s="1"/>
    </row>
    <row r="34" spans="1:12">
      <c r="A34" s="1">
        <v>22</v>
      </c>
      <c r="B34" s="1">
        <v>9</v>
      </c>
      <c r="C34"/>
      <c r="D34" s="1">
        <v>8</v>
      </c>
      <c r="E34" s="1">
        <v>9</v>
      </c>
      <c r="F34" s="1">
        <v>10</v>
      </c>
      <c r="G34" s="1">
        <v>11</v>
      </c>
      <c r="H34" s="1">
        <v>12</v>
      </c>
      <c r="I34" s="1">
        <v>13</v>
      </c>
      <c r="J34" s="1">
        <v>14</v>
      </c>
      <c r="K34" s="1">
        <v>15</v>
      </c>
      <c r="L34" s="1">
        <v>16</v>
      </c>
    </row>
    <row r="35" spans="1:12">
      <c r="A35" s="1">
        <v>23</v>
      </c>
      <c r="B35" s="1">
        <v>4</v>
      </c>
      <c r="C35"/>
      <c r="D35" s="1"/>
      <c r="E35" s="1"/>
    </row>
    <row r="36" spans="1:12">
      <c r="C36"/>
      <c r="D36" s="23">
        <f t="shared" ref="D36:L36" si="0">VLOOKUP(D34,$B$6:$C$14,2,FALSE)</f>
        <v>128</v>
      </c>
      <c r="E36" s="23">
        <f t="shared" si="0"/>
        <v>120</v>
      </c>
      <c r="F36" s="23">
        <f t="shared" si="0"/>
        <v>120</v>
      </c>
      <c r="G36" s="23">
        <f t="shared" si="0"/>
        <v>120</v>
      </c>
      <c r="H36" s="23">
        <f t="shared" si="0"/>
        <v>120</v>
      </c>
      <c r="I36" s="23">
        <f t="shared" si="0"/>
        <v>120</v>
      </c>
      <c r="J36" s="23">
        <f t="shared" si="0"/>
        <v>128</v>
      </c>
      <c r="K36" s="23">
        <f t="shared" si="0"/>
        <v>135</v>
      </c>
      <c r="L36" s="23">
        <f t="shared" si="0"/>
        <v>140</v>
      </c>
    </row>
    <row r="37" spans="1:12">
      <c r="C37" s="1" t="s">
        <v>103</v>
      </c>
      <c r="D37" s="1" t="str">
        <f>"Start"&amp;D34</f>
        <v>Start8</v>
      </c>
      <c r="E37" s="1" t="str">
        <f t="shared" ref="E37:L37" si="1">"Start"&amp;E34</f>
        <v>Start9</v>
      </c>
      <c r="F37" s="1" t="str">
        <f t="shared" si="1"/>
        <v>Start10</v>
      </c>
      <c r="G37" s="1" t="str">
        <f t="shared" si="1"/>
        <v>Start11</v>
      </c>
      <c r="H37" s="1" t="str">
        <f t="shared" si="1"/>
        <v>Start12</v>
      </c>
      <c r="I37" s="1" t="str">
        <f t="shared" si="1"/>
        <v>Start13</v>
      </c>
      <c r="J37" s="1" t="str">
        <f t="shared" si="1"/>
        <v>Start14</v>
      </c>
      <c r="K37" s="1" t="str">
        <f t="shared" si="1"/>
        <v>Start15</v>
      </c>
      <c r="L37" s="1" t="str">
        <f t="shared" si="1"/>
        <v>Start16</v>
      </c>
    </row>
    <row r="38" spans="1:12">
      <c r="C38" s="1">
        <v>8</v>
      </c>
      <c r="D38" s="1"/>
      <c r="E38" s="1"/>
    </row>
    <row r="39" spans="1:12">
      <c r="C39" s="1">
        <v>9</v>
      </c>
      <c r="D39" s="1"/>
      <c r="E39" s="1"/>
    </row>
    <row r="40" spans="1:12">
      <c r="C40" s="1">
        <v>10</v>
      </c>
      <c r="D40" s="1"/>
      <c r="E40" s="1"/>
    </row>
    <row r="41" spans="1:12">
      <c r="C41" s="1">
        <v>11</v>
      </c>
      <c r="D41" s="1"/>
      <c r="E41" s="1"/>
    </row>
    <row r="42" spans="1:12">
      <c r="C42" s="1">
        <v>12</v>
      </c>
      <c r="D42" s="1"/>
      <c r="E42" s="1"/>
    </row>
    <row r="43" spans="1:12">
      <c r="C43" s="1">
        <v>13</v>
      </c>
      <c r="D43" s="1"/>
      <c r="E43" s="1"/>
    </row>
    <row r="44" spans="1:12">
      <c r="C44" s="1">
        <v>14</v>
      </c>
      <c r="D44" s="1"/>
      <c r="E44" s="1"/>
    </row>
    <row r="45" spans="1:12">
      <c r="C45" s="1">
        <v>15</v>
      </c>
      <c r="D45" s="1"/>
      <c r="E45" s="1"/>
    </row>
    <row r="46" spans="1:12">
      <c r="C46" s="1">
        <v>16</v>
      </c>
      <c r="D46" s="1"/>
      <c r="E46" s="1"/>
    </row>
    <row r="47" spans="1:12">
      <c r="C47" s="1">
        <v>17</v>
      </c>
      <c r="D47" s="1"/>
      <c r="E47" s="1"/>
    </row>
    <row r="48" spans="1:12">
      <c r="C48" s="1">
        <v>18</v>
      </c>
      <c r="D48" s="1"/>
      <c r="E48" s="1"/>
    </row>
    <row r="49" spans="3:5">
      <c r="C49" s="1">
        <v>19</v>
      </c>
      <c r="D49" s="1"/>
      <c r="E49" s="1"/>
    </row>
    <row r="50" spans="3:5">
      <c r="C50" s="1">
        <v>20</v>
      </c>
      <c r="D50" s="1"/>
      <c r="E50" s="1"/>
    </row>
    <row r="51" spans="3:5">
      <c r="C51" s="1">
        <v>21</v>
      </c>
      <c r="D51" s="1"/>
      <c r="E51" s="1"/>
    </row>
    <row r="52" spans="3:5">
      <c r="C52" s="1">
        <v>22</v>
      </c>
      <c r="D52" s="1"/>
      <c r="E52" s="1"/>
    </row>
    <row r="53" spans="3:5">
      <c r="C53" s="1">
        <v>23</v>
      </c>
      <c r="D53" s="1"/>
      <c r="E53" s="1"/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6"/>
  <sheetViews>
    <sheetView workbookViewId="0">
      <selection activeCell="C10" sqref="C10"/>
    </sheetView>
  </sheetViews>
  <sheetFormatPr defaultRowHeight="13.2"/>
  <cols>
    <col min="2" max="2" width="11.5546875" style="1" customWidth="1"/>
  </cols>
  <sheetData>
    <row r="1" spans="1:3">
      <c r="A1" s="1" t="s">
        <v>24</v>
      </c>
    </row>
    <row r="2" spans="1:3">
      <c r="A2" s="1" t="s">
        <v>28</v>
      </c>
    </row>
    <row r="3" spans="1:3">
      <c r="A3" s="1" t="s">
        <v>29</v>
      </c>
    </row>
    <row r="9" spans="1:3">
      <c r="A9" s="1" t="s">
        <v>30</v>
      </c>
      <c r="B9" s="1" t="s">
        <v>26</v>
      </c>
      <c r="C9" s="1" t="s">
        <v>106</v>
      </c>
    </row>
    <row r="10" spans="1:3">
      <c r="A10" s="1" t="s">
        <v>31</v>
      </c>
      <c r="B10" s="1">
        <v>17</v>
      </c>
      <c r="C10" s="12">
        <f>5*10*8</f>
        <v>400</v>
      </c>
    </row>
    <row r="11" spans="1:3">
      <c r="A11" s="1" t="s">
        <v>32</v>
      </c>
      <c r="B11" s="1">
        <v>13</v>
      </c>
      <c r="C11" s="12">
        <f>4*10*8+11*8</f>
        <v>408</v>
      </c>
    </row>
    <row r="12" spans="1:3">
      <c r="A12" s="1" t="s">
        <v>33</v>
      </c>
      <c r="B12" s="1">
        <v>15</v>
      </c>
      <c r="C12" s="12">
        <f>3*10*8+11*8+15*8</f>
        <v>448</v>
      </c>
    </row>
    <row r="13" spans="1:3">
      <c r="A13" s="1" t="s">
        <v>34</v>
      </c>
      <c r="B13" s="1">
        <v>19</v>
      </c>
      <c r="C13" s="12">
        <f>3*10*8+11*8+15*8</f>
        <v>448</v>
      </c>
    </row>
    <row r="14" spans="1:3">
      <c r="A14" s="1" t="s">
        <v>35</v>
      </c>
      <c r="B14" s="1">
        <v>14</v>
      </c>
      <c r="C14" s="12">
        <f>3*10*8+11*8+15*8</f>
        <v>448</v>
      </c>
    </row>
    <row r="15" spans="1:3">
      <c r="A15" s="1" t="s">
        <v>36</v>
      </c>
      <c r="B15" s="1">
        <v>16</v>
      </c>
      <c r="C15" s="12">
        <f>3*10*8+11*8+15*8</f>
        <v>448</v>
      </c>
    </row>
    <row r="16" spans="1:3">
      <c r="A16" s="1" t="s">
        <v>37</v>
      </c>
      <c r="B16" s="1">
        <v>11</v>
      </c>
      <c r="C16" s="12">
        <f>4*10*8+15*8</f>
        <v>440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D95F5-92E4-423C-8B44-A9B966CC3DDC}">
  <dimension ref="A1:S115"/>
  <sheetViews>
    <sheetView zoomScaleNormal="100" workbookViewId="0">
      <selection activeCell="A6" sqref="A6"/>
    </sheetView>
  </sheetViews>
  <sheetFormatPr defaultRowHeight="13.2"/>
  <cols>
    <col min="4" max="4" width="9.5546875" customWidth="1"/>
  </cols>
  <sheetData>
    <row r="1" spans="1:9">
      <c r="A1" s="1" t="s">
        <v>299</v>
      </c>
    </row>
    <row r="2" spans="1:9">
      <c r="A2" t="s">
        <v>114</v>
      </c>
    </row>
    <row r="3" spans="1:9">
      <c r="A3" t="s">
        <v>115</v>
      </c>
    </row>
    <row r="4" spans="1:9">
      <c r="A4" t="s">
        <v>116</v>
      </c>
    </row>
    <row r="5" spans="1:9">
      <c r="A5" t="s">
        <v>117</v>
      </c>
    </row>
    <row r="7" spans="1:9">
      <c r="A7" t="s">
        <v>118</v>
      </c>
    </row>
    <row r="8" spans="1:9">
      <c r="A8" s="1"/>
      <c r="D8" s="10"/>
      <c r="E8" s="10"/>
    </row>
    <row r="10" spans="1:9">
      <c r="A10" s="1" t="s">
        <v>0</v>
      </c>
      <c r="D10" s="1" t="s">
        <v>120</v>
      </c>
      <c r="E10" s="1" t="s">
        <v>121</v>
      </c>
    </row>
    <row r="11" spans="1:9">
      <c r="D11" s="2">
        <v>2</v>
      </c>
      <c r="E11" s="2">
        <v>6</v>
      </c>
      <c r="H11" t="s">
        <v>160</v>
      </c>
    </row>
    <row r="13" spans="1:9">
      <c r="B13" s="1" t="s">
        <v>1</v>
      </c>
    </row>
    <row r="14" spans="1:9">
      <c r="A14" s="1" t="s">
        <v>2</v>
      </c>
      <c r="B14" s="1" t="s">
        <v>122</v>
      </c>
      <c r="D14" s="18">
        <v>3</v>
      </c>
      <c r="E14" s="18">
        <v>5</v>
      </c>
      <c r="F14" s="5">
        <f>SUMPRODUCT($D$11:$E$11,D14:E14)</f>
        <v>36</v>
      </c>
      <c r="I14" t="s">
        <v>161</v>
      </c>
    </row>
    <row r="16" spans="1:9">
      <c r="A16" t="s">
        <v>169</v>
      </c>
    </row>
    <row r="17" spans="1:19">
      <c r="A17" s="1"/>
      <c r="B17" s="1" t="s">
        <v>123</v>
      </c>
      <c r="D17" s="6">
        <v>3</v>
      </c>
      <c r="E17" s="6">
        <v>1</v>
      </c>
      <c r="F17" s="11">
        <f t="shared" ref="F17:F19" si="0">SUMPRODUCT($D$11:$E$11,D17:E17)</f>
        <v>12</v>
      </c>
      <c r="G17" t="s">
        <v>5</v>
      </c>
      <c r="H17" s="8">
        <v>15</v>
      </c>
      <c r="I17" s="1" t="s">
        <v>8</v>
      </c>
    </row>
    <row r="18" spans="1:19">
      <c r="B18" s="1" t="s">
        <v>124</v>
      </c>
      <c r="D18" s="6">
        <v>1</v>
      </c>
      <c r="E18" s="6">
        <v>2</v>
      </c>
      <c r="F18" s="11">
        <f t="shared" si="0"/>
        <v>14</v>
      </c>
      <c r="G18" t="s">
        <v>5</v>
      </c>
      <c r="H18" s="8">
        <v>14</v>
      </c>
      <c r="I18" s="1" t="s">
        <v>6</v>
      </c>
    </row>
    <row r="19" spans="1:19">
      <c r="B19" s="1" t="s">
        <v>125</v>
      </c>
      <c r="D19" s="6">
        <v>3</v>
      </c>
      <c r="E19" s="6">
        <v>2</v>
      </c>
      <c r="F19" s="11">
        <f t="shared" si="0"/>
        <v>18</v>
      </c>
      <c r="G19" t="s">
        <v>5</v>
      </c>
      <c r="H19" s="8">
        <v>18</v>
      </c>
      <c r="I19" s="1" t="s">
        <v>8</v>
      </c>
    </row>
    <row r="20" spans="1:19">
      <c r="D20" s="10"/>
      <c r="E20" s="10"/>
      <c r="F20" t="s">
        <v>162</v>
      </c>
      <c r="H20" t="s">
        <v>166</v>
      </c>
    </row>
    <row r="21" spans="1:19">
      <c r="D21" s="10"/>
      <c r="E21" s="10"/>
      <c r="F21" t="s">
        <v>163</v>
      </c>
      <c r="H21" t="s">
        <v>168</v>
      </c>
    </row>
    <row r="22" spans="1:19">
      <c r="D22" s="10"/>
      <c r="E22" s="10"/>
      <c r="F22" t="s">
        <v>164</v>
      </c>
      <c r="H22" t="s">
        <v>167</v>
      </c>
    </row>
    <row r="23" spans="1:19">
      <c r="D23" s="10"/>
      <c r="E23" s="10"/>
      <c r="F23" t="s">
        <v>165</v>
      </c>
    </row>
    <row r="24" spans="1:19">
      <c r="D24" s="10"/>
      <c r="E24" s="10"/>
    </row>
    <row r="25" spans="1:19">
      <c r="A25" t="s">
        <v>300</v>
      </c>
      <c r="D25" s="10"/>
      <c r="E25" s="10"/>
    </row>
    <row r="26" spans="1:19">
      <c r="K26" t="s">
        <v>182</v>
      </c>
    </row>
    <row r="27" spans="1:19" ht="66">
      <c r="B27" s="19" t="s">
        <v>126</v>
      </c>
      <c r="D27" s="24" t="s">
        <v>128</v>
      </c>
      <c r="E27" s="24" t="s">
        <v>129</v>
      </c>
      <c r="F27" s="19" t="s">
        <v>130</v>
      </c>
      <c r="G27" s="19" t="s">
        <v>131</v>
      </c>
      <c r="H27" s="19" t="s">
        <v>127</v>
      </c>
      <c r="K27" s="27" t="s">
        <v>183</v>
      </c>
    </row>
    <row r="28" spans="1:19">
      <c r="D28" s="18">
        <v>0</v>
      </c>
      <c r="E28" s="18">
        <v>5</v>
      </c>
    </row>
    <row r="29" spans="1:19" ht="14.4">
      <c r="D29" s="18">
        <v>1</v>
      </c>
      <c r="E29" s="18">
        <v>5</v>
      </c>
      <c r="K29" t="s">
        <v>184</v>
      </c>
      <c r="S29" s="31" t="s">
        <v>188</v>
      </c>
    </row>
    <row r="30" spans="1:19" ht="14.4">
      <c r="D30" s="18">
        <v>2</v>
      </c>
      <c r="E30" s="18">
        <v>5</v>
      </c>
      <c r="K30" t="s">
        <v>185</v>
      </c>
      <c r="S30" s="32" t="s">
        <v>189</v>
      </c>
    </row>
    <row r="31" spans="1:19" ht="14.4">
      <c r="D31" s="18">
        <v>3</v>
      </c>
      <c r="E31" s="18">
        <v>5</v>
      </c>
      <c r="S31" s="32" t="s">
        <v>190</v>
      </c>
    </row>
    <row r="32" spans="1:19" ht="14.4">
      <c r="D32" s="18">
        <v>4</v>
      </c>
      <c r="E32" s="18">
        <v>5</v>
      </c>
      <c r="S32" s="32" t="s">
        <v>191</v>
      </c>
    </row>
    <row r="33" spans="4:19" ht="14.4">
      <c r="D33" s="18">
        <v>5</v>
      </c>
      <c r="E33" s="18">
        <v>5</v>
      </c>
      <c r="S33" s="32" t="s">
        <v>192</v>
      </c>
    </row>
    <row r="34" spans="4:19" ht="14.4">
      <c r="D34" s="18">
        <v>6</v>
      </c>
      <c r="E34" s="18">
        <v>5</v>
      </c>
      <c r="S34" s="31" t="s">
        <v>193</v>
      </c>
    </row>
    <row r="35" spans="4:19">
      <c r="D35" s="18">
        <v>7</v>
      </c>
      <c r="E35" s="18">
        <v>5</v>
      </c>
      <c r="S35" s="33"/>
    </row>
    <row r="36" spans="4:19" ht="14.4">
      <c r="D36" s="18">
        <v>8</v>
      </c>
      <c r="E36" s="18">
        <v>5</v>
      </c>
      <c r="S36" s="31" t="s">
        <v>194</v>
      </c>
    </row>
    <row r="37" spans="4:19" ht="14.4">
      <c r="D37" s="18">
        <v>9</v>
      </c>
      <c r="E37" s="18">
        <v>5</v>
      </c>
      <c r="S37" s="34" t="s">
        <v>195</v>
      </c>
    </row>
    <row r="38" spans="4:19" ht="14.4">
      <c r="D38" s="18">
        <v>10</v>
      </c>
      <c r="E38" s="18">
        <v>5</v>
      </c>
      <c r="S38" s="32" t="s">
        <v>196</v>
      </c>
    </row>
    <row r="39" spans="4:19" ht="14.4">
      <c r="D39" s="18">
        <v>11</v>
      </c>
      <c r="E39" s="18">
        <v>5</v>
      </c>
      <c r="S39" s="32" t="s">
        <v>197</v>
      </c>
    </row>
    <row r="40" spans="4:19" ht="14.4">
      <c r="D40" s="18">
        <v>12</v>
      </c>
      <c r="E40" s="18">
        <v>5</v>
      </c>
      <c r="S40" s="32" t="s">
        <v>198</v>
      </c>
    </row>
    <row r="41" spans="4:19">
      <c r="D41" s="18">
        <v>13</v>
      </c>
      <c r="E41" s="18">
        <v>5</v>
      </c>
      <c r="S41" s="33"/>
    </row>
    <row r="42" spans="4:19" ht="14.4">
      <c r="D42" s="18">
        <v>14</v>
      </c>
      <c r="E42" s="18">
        <v>5</v>
      </c>
      <c r="S42" s="32" t="s">
        <v>199</v>
      </c>
    </row>
    <row r="43" spans="4:19" ht="14.4">
      <c r="D43" s="18">
        <v>15</v>
      </c>
      <c r="E43" s="18">
        <v>5</v>
      </c>
      <c r="S43" s="32" t="s">
        <v>200</v>
      </c>
    </row>
    <row r="44" spans="4:19" ht="14.4">
      <c r="D44" s="18">
        <v>16</v>
      </c>
      <c r="E44" s="18">
        <v>5</v>
      </c>
      <c r="S44" s="31" t="s">
        <v>201</v>
      </c>
    </row>
    <row r="45" spans="4:19" ht="14.4">
      <c r="D45" s="18">
        <v>17</v>
      </c>
      <c r="E45" s="18">
        <v>5</v>
      </c>
      <c r="S45" s="31" t="s">
        <v>202</v>
      </c>
    </row>
    <row r="46" spans="4:19" ht="14.4">
      <c r="D46" s="18">
        <v>18</v>
      </c>
      <c r="E46" s="18">
        <v>5</v>
      </c>
      <c r="S46" s="31" t="s">
        <v>203</v>
      </c>
    </row>
    <row r="47" spans="4:19" ht="14.4">
      <c r="D47" s="18">
        <v>19</v>
      </c>
      <c r="E47" s="18">
        <v>5</v>
      </c>
      <c r="K47" t="s">
        <v>186</v>
      </c>
      <c r="S47" s="31" t="s">
        <v>204</v>
      </c>
    </row>
    <row r="48" spans="4:19">
      <c r="D48" s="18">
        <v>20</v>
      </c>
      <c r="E48" s="18">
        <v>5</v>
      </c>
    </row>
    <row r="49" spans="11:19" ht="14.4">
      <c r="S49" s="31" t="s">
        <v>205</v>
      </c>
    </row>
    <row r="50" spans="11:19" ht="14.4">
      <c r="S50" s="31" t="s">
        <v>206</v>
      </c>
    </row>
    <row r="51" spans="11:19" ht="14.4">
      <c r="S51" s="32" t="s">
        <v>207</v>
      </c>
    </row>
    <row r="53" spans="11:19" ht="15">
      <c r="S53" s="35" t="s">
        <v>208</v>
      </c>
    </row>
    <row r="55" spans="11:19" ht="14.4">
      <c r="S55" s="32" t="s">
        <v>209</v>
      </c>
    </row>
    <row r="56" spans="11:19" ht="14.4">
      <c r="S56" s="32" t="s">
        <v>210</v>
      </c>
    </row>
    <row r="57" spans="11:19" ht="14.4">
      <c r="S57" s="31" t="s">
        <v>211</v>
      </c>
    </row>
    <row r="58" spans="11:19" ht="14.4">
      <c r="S58" s="31" t="s">
        <v>212</v>
      </c>
    </row>
    <row r="59" spans="11:19">
      <c r="S59" s="33"/>
    </row>
    <row r="60" spans="11:19" ht="14.4">
      <c r="S60" s="31" t="s">
        <v>213</v>
      </c>
    </row>
    <row r="61" spans="11:19" ht="14.4">
      <c r="S61" s="32" t="s">
        <v>214</v>
      </c>
    </row>
    <row r="62" spans="11:19" ht="14.4">
      <c r="S62" s="32" t="s">
        <v>215</v>
      </c>
    </row>
    <row r="63" spans="11:19" ht="14.4">
      <c r="S63" s="32" t="s">
        <v>216</v>
      </c>
    </row>
    <row r="64" spans="11:19">
      <c r="K64" t="s">
        <v>187</v>
      </c>
      <c r="S64" s="33"/>
    </row>
    <row r="65" spans="19:19" ht="14.4">
      <c r="S65" s="34" t="s">
        <v>217</v>
      </c>
    </row>
    <row r="66" spans="19:19" ht="14.4">
      <c r="S66" s="32" t="s">
        <v>218</v>
      </c>
    </row>
    <row r="67" spans="19:19" ht="14.4">
      <c r="S67" s="32" t="s">
        <v>219</v>
      </c>
    </row>
    <row r="68" spans="19:19" ht="14.4">
      <c r="S68" s="32" t="s">
        <v>220</v>
      </c>
    </row>
    <row r="69" spans="19:19" ht="14.4">
      <c r="S69" s="32" t="s">
        <v>221</v>
      </c>
    </row>
    <row r="70" spans="19:19" ht="14.4">
      <c r="S70" s="32" t="s">
        <v>222</v>
      </c>
    </row>
    <row r="71" spans="19:19" ht="14.4">
      <c r="S71" s="32" t="s">
        <v>223</v>
      </c>
    </row>
    <row r="72" spans="19:19" ht="14.4">
      <c r="S72" s="32" t="s">
        <v>224</v>
      </c>
    </row>
    <row r="73" spans="19:19" ht="14.4">
      <c r="S73" s="32" t="s">
        <v>225</v>
      </c>
    </row>
    <row r="74" spans="19:19" ht="14.4">
      <c r="S74" s="32" t="s">
        <v>226</v>
      </c>
    </row>
    <row r="75" spans="19:19" ht="14.4">
      <c r="S75" s="32" t="s">
        <v>227</v>
      </c>
    </row>
    <row r="76" spans="19:19" ht="14.4">
      <c r="S76" s="32" t="s">
        <v>228</v>
      </c>
    </row>
    <row r="77" spans="19:19">
      <c r="S77" s="33"/>
    </row>
    <row r="78" spans="19:19" ht="14.4">
      <c r="S78" s="32" t="s">
        <v>229</v>
      </c>
    </row>
    <row r="79" spans="19:19" ht="14.4">
      <c r="S79" s="32" t="s">
        <v>230</v>
      </c>
    </row>
    <row r="80" spans="19:19">
      <c r="S80" s="33"/>
    </row>
    <row r="81" spans="19:19" ht="14.4">
      <c r="S81" s="32" t="s">
        <v>231</v>
      </c>
    </row>
    <row r="83" spans="19:19" ht="14.4">
      <c r="S83" s="31" t="s">
        <v>232</v>
      </c>
    </row>
    <row r="84" spans="19:19" ht="14.4">
      <c r="S84" s="32" t="s">
        <v>233</v>
      </c>
    </row>
    <row r="85" spans="19:19" ht="14.4">
      <c r="S85" s="32" t="s">
        <v>234</v>
      </c>
    </row>
    <row r="86" spans="19:19" ht="14.4">
      <c r="S86" s="32" t="s">
        <v>235</v>
      </c>
    </row>
    <row r="89" spans="19:19" ht="14.4">
      <c r="S89" s="31" t="s">
        <v>236</v>
      </c>
    </row>
    <row r="90" spans="19:19" ht="14.4">
      <c r="S90" s="31" t="s">
        <v>237</v>
      </c>
    </row>
    <row r="91" spans="19:19" ht="14.4">
      <c r="S91" s="31" t="s">
        <v>238</v>
      </c>
    </row>
    <row r="92" spans="19:19" ht="14.4">
      <c r="S92" s="31" t="s">
        <v>239</v>
      </c>
    </row>
    <row r="93" spans="19:19" ht="14.4">
      <c r="S93" s="31" t="s">
        <v>240</v>
      </c>
    </row>
    <row r="94" spans="19:19" ht="14.4">
      <c r="S94" s="31" t="s">
        <v>241</v>
      </c>
    </row>
    <row r="95" spans="19:19">
      <c r="S95" s="33"/>
    </row>
    <row r="96" spans="19:19" ht="14.4">
      <c r="S96" s="32" t="s">
        <v>242</v>
      </c>
    </row>
    <row r="97" spans="19:19">
      <c r="S97" s="33"/>
    </row>
    <row r="98" spans="19:19" ht="14.4">
      <c r="S98" s="34" t="s">
        <v>217</v>
      </c>
    </row>
    <row r="99" spans="19:19" ht="14.4">
      <c r="S99" s="32" t="s">
        <v>218</v>
      </c>
    </row>
    <row r="100" spans="19:19" ht="14.4">
      <c r="S100" s="32" t="s">
        <v>219</v>
      </c>
    </row>
    <row r="101" spans="19:19" ht="14.4">
      <c r="S101" s="32" t="s">
        <v>220</v>
      </c>
    </row>
    <row r="102" spans="19:19" ht="14.4">
      <c r="S102" s="32" t="s">
        <v>221</v>
      </c>
    </row>
    <row r="103" spans="19:19" ht="14.4">
      <c r="S103" s="32" t="s">
        <v>222</v>
      </c>
    </row>
    <row r="104" spans="19:19" ht="14.4">
      <c r="S104" s="32" t="s">
        <v>223</v>
      </c>
    </row>
    <row r="105" spans="19:19" ht="14.4">
      <c r="S105" s="32" t="s">
        <v>224</v>
      </c>
    </row>
    <row r="106" spans="19:19" ht="14.4">
      <c r="S106" s="32" t="s">
        <v>225</v>
      </c>
    </row>
    <row r="107" spans="19:19" ht="14.4">
      <c r="S107" s="32" t="s">
        <v>243</v>
      </c>
    </row>
    <row r="108" spans="19:19" ht="14.4">
      <c r="S108" s="32" t="s">
        <v>244</v>
      </c>
    </row>
    <row r="109" spans="19:19" ht="14.4">
      <c r="S109" s="32" t="s">
        <v>245</v>
      </c>
    </row>
    <row r="110" spans="19:19" ht="14.4">
      <c r="S110" s="32" t="s">
        <v>246</v>
      </c>
    </row>
    <row r="111" spans="19:19" ht="14.4">
      <c r="S111" s="32" t="s">
        <v>247</v>
      </c>
    </row>
    <row r="112" spans="19:19" ht="14.4">
      <c r="S112" s="32" t="s">
        <v>248</v>
      </c>
    </row>
    <row r="113" spans="19:19">
      <c r="S113" s="33"/>
    </row>
    <row r="114" spans="19:19" ht="14.4">
      <c r="S114" s="32" t="s">
        <v>249</v>
      </c>
    </row>
    <row r="115" spans="19:19" ht="14.4">
      <c r="S115" s="32" t="s">
        <v>250</v>
      </c>
    </row>
  </sheetData>
  <sheetProtection selectLockedCells="1" selectUnlockedCells="1"/>
  <hyperlinks>
    <hyperlink ref="K27" r:id="rId1" xr:uid="{5FA81C6F-F3BE-4CA8-8309-DB60187C7C1D}"/>
  </hyperlinks>
  <pageMargins left="0.75" right="0.75" top="1" bottom="1" header="0.51180555555555551" footer="0.51180555555555551"/>
  <pageSetup firstPageNumber="0" orientation="portrait" horizontalDpi="300" verticalDpi="300" r:id="rId2"/>
  <headerFooter alignWithMargins="0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4"/>
  <sheetViews>
    <sheetView view="pageBreakPreview" zoomScale="115" zoomScaleNormal="100" zoomScaleSheetLayoutView="115" workbookViewId="0">
      <selection activeCell="A6" sqref="A6"/>
    </sheetView>
  </sheetViews>
  <sheetFormatPr defaultRowHeight="13.2"/>
  <sheetData>
    <row r="1" spans="1:6">
      <c r="A1" s="1" t="s">
        <v>119</v>
      </c>
    </row>
    <row r="2" spans="1:6">
      <c r="A2" t="s">
        <v>114</v>
      </c>
    </row>
    <row r="3" spans="1:6">
      <c r="A3" t="s">
        <v>115</v>
      </c>
    </row>
    <row r="4" spans="1:6">
      <c r="A4" t="s">
        <v>116</v>
      </c>
    </row>
    <row r="5" spans="1:6">
      <c r="A5" t="s">
        <v>138</v>
      </c>
    </row>
    <row r="6" spans="1:6">
      <c r="B6" t="s">
        <v>137</v>
      </c>
    </row>
    <row r="7" spans="1:6">
      <c r="A7" t="s">
        <v>136</v>
      </c>
    </row>
    <row r="8" spans="1:6">
      <c r="B8" t="s">
        <v>135</v>
      </c>
    </row>
    <row r="9" spans="1:6">
      <c r="A9" s="1" t="s">
        <v>139</v>
      </c>
    </row>
    <row r="10" spans="1:6">
      <c r="A10" s="1" t="s">
        <v>3</v>
      </c>
      <c r="F10" s="1" t="s">
        <v>44</v>
      </c>
    </row>
    <row r="11" spans="1:6">
      <c r="A11" s="1" t="s">
        <v>140</v>
      </c>
      <c r="F11" s="1" t="s">
        <v>45</v>
      </c>
    </row>
    <row r="12" spans="1:6">
      <c r="A12" s="1" t="s">
        <v>141</v>
      </c>
      <c r="F12" s="1" t="s">
        <v>46</v>
      </c>
    </row>
    <row r="13" spans="1:6">
      <c r="A13" s="1" t="s">
        <v>142</v>
      </c>
    </row>
    <row r="14" spans="1:6">
      <c r="A14" s="1" t="s">
        <v>47</v>
      </c>
    </row>
    <row r="16" spans="1:6">
      <c r="B16" s="1" t="s">
        <v>48</v>
      </c>
      <c r="C16" s="1" t="s">
        <v>49</v>
      </c>
    </row>
    <row r="17" spans="2:3">
      <c r="B17" s="1">
        <v>5</v>
      </c>
      <c r="C17" s="1">
        <v>0</v>
      </c>
    </row>
    <row r="18" spans="2:3">
      <c r="B18" s="1">
        <v>0</v>
      </c>
      <c r="C18" s="1">
        <v>15</v>
      </c>
    </row>
    <row r="20" spans="2:3">
      <c r="B20" s="1">
        <v>14</v>
      </c>
      <c r="C20" s="1">
        <v>0</v>
      </c>
    </row>
    <row r="21" spans="2:3">
      <c r="B21" s="1">
        <v>0</v>
      </c>
      <c r="C21" s="1">
        <v>7</v>
      </c>
    </row>
    <row r="23" spans="2:3">
      <c r="B23" s="1">
        <v>6</v>
      </c>
      <c r="C23" s="1">
        <v>0</v>
      </c>
    </row>
    <row r="24" spans="2:3">
      <c r="B24" s="1">
        <v>0</v>
      </c>
      <c r="C24" s="1">
        <v>9</v>
      </c>
    </row>
  </sheetData>
  <sheetProtection selectLockedCells="1" selectUnlockedCells="1"/>
  <pageMargins left="0.7" right="0.7" top="0.75" bottom="0.75" header="0.51180555555555596" footer="0.51180555555555596"/>
  <pageSetup scale="115" firstPageNumber="0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A2" sqref="A2"/>
    </sheetView>
  </sheetViews>
  <sheetFormatPr defaultColWidth="11.5546875" defaultRowHeight="13.2"/>
  <sheetData>
    <row r="1" spans="1:1">
      <c r="A1" t="s">
        <v>50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housing</vt:lpstr>
      <vt:lpstr>mosquito</vt:lpstr>
      <vt:lpstr>investment</vt:lpstr>
      <vt:lpstr>FourPeople</vt:lpstr>
      <vt:lpstr>scheduling1</vt:lpstr>
      <vt:lpstr>scheduling2</vt:lpstr>
      <vt:lpstr>mosquito2</vt:lpstr>
      <vt:lpstr>blankgraphs</vt:lpstr>
      <vt:lpstr>FundamentalTheorem</vt:lpstr>
      <vt:lpstr>housing_2</vt:lpstr>
      <vt:lpstr>housing_3</vt:lpstr>
      <vt:lpstr>mosquito_2</vt:lpstr>
      <vt:lpstr>collegediet</vt:lpstr>
      <vt:lpstr>housing_4</vt:lpstr>
      <vt:lpstr>Summary</vt:lpstr>
      <vt:lpstr>Ignore_pricing</vt:lpstr>
      <vt:lpstr>sumproduct_notes</vt:lpstr>
      <vt:lpstr>Solver_AddIn</vt:lpstr>
      <vt:lpstr>VariousDiagrams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Ross</dc:creator>
  <cp:lastModifiedBy>Andrew Ross</cp:lastModifiedBy>
  <cp:lastPrinted>2015-10-19T16:34:29Z</cp:lastPrinted>
  <dcterms:created xsi:type="dcterms:W3CDTF">2015-08-12T19:20:47Z</dcterms:created>
  <dcterms:modified xsi:type="dcterms:W3CDTF">2022-08-30T19:38:33Z</dcterms:modified>
</cp:coreProperties>
</file>